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45" yWindow="65371" windowWidth="11340" windowHeight="7050" activeTab="0"/>
  </bookViews>
  <sheets>
    <sheet name="u, i, p (t)" sheetId="1" r:id="rId1"/>
    <sheet name="U, UL, Uc, UR" sheetId="2" r:id="rId2"/>
    <sheet name="XL,Xc" sheetId="3" r:id="rId3"/>
    <sheet name="ΚΑΜΠΥΛΗ ΣΥΝΤΟΝΙΣΜΟΥ" sheetId="4" r:id="rId4"/>
  </sheets>
  <definedNames>
    <definedName name="Z_463FCE35_6CA7_4A7F_BA56_16104311A43C_.wvu.Cols" localSheetId="0" hidden="1">'u, i, p (t)'!$H:$H</definedName>
    <definedName name="Z_463FCE35_6CA7_4A7F_BA56_16104311A43C_.wvu.Cols" localSheetId="1" hidden="1">'U, UL, Uc, UR'!$H:$H</definedName>
    <definedName name="Z_463FCE35_6CA7_4A7F_BA56_16104311A43C_.wvu.Cols" localSheetId="2" hidden="1">'XL,Xc'!$H:$H</definedName>
    <definedName name="Z_463FCE35_6CA7_4A7F_BA56_16104311A43C_.wvu.Cols" localSheetId="3" hidden="1">'ΚΑΜΠΥΛΗ ΣΥΝΤΟΝΙΣΜΟΥ'!$H:$H</definedName>
    <definedName name="Z_EC1890A3_6DC8_46C5_8F84_CB9EB123B6E7_.wvu.Cols" localSheetId="0" hidden="1">'u, i, p (t)'!$H:$H</definedName>
    <definedName name="Z_EC1890A3_6DC8_46C5_8F84_CB9EB123B6E7_.wvu.Cols" localSheetId="1" hidden="1">'U, UL, Uc, UR'!$H:$H</definedName>
    <definedName name="Z_EC1890A3_6DC8_46C5_8F84_CB9EB123B6E7_.wvu.Cols" localSheetId="2" hidden="1">'XL,Xc'!$H:$H</definedName>
    <definedName name="Z_EC1890A3_6DC8_46C5_8F84_CB9EB123B6E7_.wvu.Cols" localSheetId="3" hidden="1">'ΚΑΜΠΥΛΗ ΣΥΝΤΟΝΙΣΜΟΥ'!$H:$H</definedName>
  </definedNames>
  <calcPr fullCalcOnLoad="1"/>
</workbook>
</file>

<file path=xl/sharedStrings.xml><?xml version="1.0" encoding="utf-8"?>
<sst xmlns="http://schemas.openxmlformats.org/spreadsheetml/2006/main" count="144" uniqueCount="47">
  <si>
    <t>A</t>
  </si>
  <si>
    <t>V</t>
  </si>
  <si>
    <t>C (μF)</t>
  </si>
  <si>
    <t>L (mH)</t>
  </si>
  <si>
    <t>R (Ω)</t>
  </si>
  <si>
    <t>Ζ=</t>
  </si>
  <si>
    <t>Ω</t>
  </si>
  <si>
    <t>u(t)=</t>
  </si>
  <si>
    <t>2π</t>
  </si>
  <si>
    <t>t</t>
  </si>
  <si>
    <t>i(t)=</t>
  </si>
  <si>
    <t>)</t>
  </si>
  <si>
    <t>Xc</t>
  </si>
  <si>
    <t>p (t)</t>
  </si>
  <si>
    <t>P=</t>
  </si>
  <si>
    <t>W</t>
  </si>
  <si>
    <t>S=</t>
  </si>
  <si>
    <t>VA</t>
  </si>
  <si>
    <t>Q=</t>
  </si>
  <si>
    <t>συνφ=</t>
  </si>
  <si>
    <t>Hz</t>
  </si>
  <si>
    <r>
      <t>f</t>
    </r>
    <r>
      <rPr>
        <b/>
        <sz val="12"/>
        <rFont val="Arial Greek"/>
        <family val="2"/>
      </rPr>
      <t>o</t>
    </r>
    <r>
      <rPr>
        <b/>
        <sz val="16"/>
        <rFont val="Arial Greek"/>
        <family val="2"/>
      </rPr>
      <t>=</t>
    </r>
  </si>
  <si>
    <t>Var</t>
  </si>
  <si>
    <t xml:space="preserve">f (Ηz)  </t>
  </si>
  <si>
    <t>Z (f)</t>
  </si>
  <si>
    <t xml:space="preserve">  t +  (</t>
  </si>
  <si>
    <t>i (t)</t>
  </si>
  <si>
    <t>I (f)</t>
  </si>
  <si>
    <t>Pεν</t>
  </si>
  <si>
    <t xml:space="preserve">  t + (</t>
  </si>
  <si>
    <t>R</t>
  </si>
  <si>
    <r>
      <t>X</t>
    </r>
    <r>
      <rPr>
        <b/>
        <sz val="10"/>
        <rFont val="Arial Greek"/>
        <family val="2"/>
      </rPr>
      <t>L</t>
    </r>
  </si>
  <si>
    <t>UL-Uc</t>
  </si>
  <si>
    <r>
      <t>U</t>
    </r>
    <r>
      <rPr>
        <b/>
        <sz val="10"/>
        <rFont val="Arial Greek"/>
        <family val="2"/>
      </rPr>
      <t>R</t>
    </r>
    <r>
      <rPr>
        <b/>
        <sz val="11"/>
        <rFont val="Arial Greek"/>
        <family val="2"/>
      </rPr>
      <t>=</t>
    </r>
  </si>
  <si>
    <r>
      <t>Uc</t>
    </r>
    <r>
      <rPr>
        <b/>
        <sz val="11"/>
        <rFont val="Arial Greek"/>
        <family val="2"/>
      </rPr>
      <t>=</t>
    </r>
  </si>
  <si>
    <r>
      <t>U</t>
    </r>
    <r>
      <rPr>
        <b/>
        <sz val="10"/>
        <rFont val="Arial Greek"/>
        <family val="2"/>
      </rPr>
      <t>L</t>
    </r>
    <r>
      <rPr>
        <b/>
        <sz val="11"/>
        <rFont val="Arial Greek"/>
        <family val="2"/>
      </rPr>
      <t>=</t>
    </r>
  </si>
  <si>
    <t>Xc = F (f)</t>
  </si>
  <si>
    <t>fo</t>
  </si>
  <si>
    <t>Δf</t>
  </si>
  <si>
    <t>Δf=</t>
  </si>
  <si>
    <r>
      <t>f</t>
    </r>
    <r>
      <rPr>
        <b/>
        <sz val="9"/>
        <rFont val="Arial Greek"/>
        <family val="2"/>
      </rPr>
      <t>1=</t>
    </r>
  </si>
  <si>
    <r>
      <t>f</t>
    </r>
    <r>
      <rPr>
        <b/>
        <sz val="9"/>
        <rFont val="Arial Greek"/>
        <family val="2"/>
      </rPr>
      <t>2=</t>
    </r>
  </si>
  <si>
    <t>XL = F (f)</t>
  </si>
  <si>
    <t>ημ</t>
  </si>
  <si>
    <t>R=</t>
  </si>
  <si>
    <t>Xc=</t>
  </si>
  <si>
    <r>
      <t>X</t>
    </r>
    <r>
      <rPr>
        <b/>
        <sz val="9"/>
        <rFont val="Arial Greek"/>
        <family val="2"/>
      </rPr>
      <t>L</t>
    </r>
    <r>
      <rPr>
        <b/>
        <sz val="11"/>
        <rFont val="Arial Greek"/>
        <family val="2"/>
      </rPr>
      <t>=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</si>
</sst>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"/>
    <numFmt numFmtId="173" formatCode="0.0000"/>
    <numFmt numFmtId="174" formatCode="0.000"/>
    <numFmt numFmtId="175" formatCode="0.0"/>
  </numFmts>
  <fonts count="84">
    <font>
      <sz val="10"/>
      <name val="Arial Greek"/>
      <family val="0"/>
    </font>
    <font>
      <b/>
      <sz val="10"/>
      <name val="Arial Greek"/>
      <family val="2"/>
    </font>
    <font>
      <sz val="14"/>
      <name val="Arial Greek"/>
      <family val="2"/>
    </font>
    <font>
      <b/>
      <sz val="10"/>
      <color indexed="53"/>
      <name val="Arial Greek"/>
      <family val="2"/>
    </font>
    <font>
      <b/>
      <sz val="10"/>
      <color indexed="10"/>
      <name val="Arial Greek"/>
      <family val="2"/>
    </font>
    <font>
      <sz val="8"/>
      <name val="Arial Greek"/>
      <family val="2"/>
    </font>
    <font>
      <b/>
      <sz val="4"/>
      <name val="Arial Greek"/>
      <family val="2"/>
    </font>
    <font>
      <sz val="3.5"/>
      <name val="Arial Greek"/>
      <family val="0"/>
    </font>
    <font>
      <b/>
      <sz val="4"/>
      <color indexed="39"/>
      <name val="Arial Greek"/>
      <family val="2"/>
    </font>
    <font>
      <sz val="4.5"/>
      <name val="Arial Greek"/>
      <family val="0"/>
    </font>
    <font>
      <b/>
      <sz val="3.5"/>
      <name val="Arial Greek"/>
      <family val="2"/>
    </font>
    <font>
      <sz val="3.25"/>
      <name val="Arial Greek"/>
      <family val="2"/>
    </font>
    <font>
      <sz val="2.75"/>
      <name val="Arial Greek"/>
      <family val="2"/>
    </font>
    <font>
      <b/>
      <sz val="11"/>
      <name val="Arial Greek"/>
      <family val="2"/>
    </font>
    <font>
      <sz val="9"/>
      <name val="Arial Greek"/>
      <family val="2"/>
    </font>
    <font>
      <sz val="16"/>
      <name val="Arial Greek"/>
      <family val="2"/>
    </font>
    <font>
      <sz val="18"/>
      <name val="Arial Greek"/>
      <family val="2"/>
    </font>
    <font>
      <b/>
      <sz val="16"/>
      <name val="Arial Greek"/>
      <family val="2"/>
    </font>
    <font>
      <b/>
      <sz val="12"/>
      <name val="Arial Greek"/>
      <family val="2"/>
    </font>
    <font>
      <b/>
      <sz val="12"/>
      <color indexed="10"/>
      <name val="Arial Greek"/>
      <family val="2"/>
    </font>
    <font>
      <sz val="3.75"/>
      <name val="Arial Greek"/>
      <family val="2"/>
    </font>
    <font>
      <sz val="4.75"/>
      <name val="Arial Greek"/>
      <family val="0"/>
    </font>
    <font>
      <b/>
      <sz val="4.5"/>
      <color indexed="32"/>
      <name val="Arial Greek"/>
      <family val="2"/>
    </font>
    <font>
      <b/>
      <sz val="3.75"/>
      <color indexed="32"/>
      <name val="Arial Greek"/>
      <family val="2"/>
    </font>
    <font>
      <b/>
      <sz val="4.5"/>
      <color indexed="14"/>
      <name val="Arial Greek"/>
      <family val="2"/>
    </font>
    <font>
      <b/>
      <sz val="4.5"/>
      <name val="Arial Greek"/>
      <family val="0"/>
    </font>
    <font>
      <b/>
      <sz val="4"/>
      <color indexed="10"/>
      <name val="Arial Greek"/>
      <family val="2"/>
    </font>
    <font>
      <sz val="16"/>
      <color indexed="8"/>
      <name val="Times New Roman"/>
      <family val="0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8"/>
      <name val="Times New Roman"/>
      <family val="0"/>
    </font>
    <font>
      <sz val="8"/>
      <name val="Tahoma"/>
      <family val="2"/>
    </font>
    <font>
      <sz val="17.5"/>
      <name val="Arial Greek"/>
      <family val="0"/>
    </font>
    <font>
      <sz val="17.75"/>
      <name val="Arial Greek"/>
      <family val="0"/>
    </font>
    <font>
      <b/>
      <sz val="11"/>
      <color indexed="12"/>
      <name val="Arial Greek"/>
      <family val="2"/>
    </font>
    <font>
      <b/>
      <sz val="17.75"/>
      <name val="Arial Greek"/>
      <family val="2"/>
    </font>
    <font>
      <b/>
      <sz val="14"/>
      <color indexed="14"/>
      <name val="Arial Greek"/>
      <family val="2"/>
    </font>
    <font>
      <b/>
      <sz val="14"/>
      <color indexed="10"/>
      <name val="Arial Greek"/>
      <family val="2"/>
    </font>
    <font>
      <b/>
      <sz val="11"/>
      <color indexed="10"/>
      <name val="Arial Greek"/>
      <family val="2"/>
    </font>
    <font>
      <b/>
      <sz val="14.75"/>
      <name val="Arial Greek"/>
      <family val="2"/>
    </font>
    <font>
      <sz val="16.25"/>
      <name val="Arial Greek"/>
      <family val="0"/>
    </font>
    <font>
      <sz val="16.5"/>
      <name val="Arial Greek"/>
      <family val="0"/>
    </font>
    <font>
      <b/>
      <sz val="11"/>
      <color indexed="17"/>
      <name val="Arial Greek"/>
      <family val="2"/>
    </font>
    <font>
      <sz val="11"/>
      <name val="Arial Greek"/>
      <family val="2"/>
    </font>
    <font>
      <sz val="17"/>
      <name val="Arial Greek"/>
      <family val="0"/>
    </font>
    <font>
      <sz val="17.25"/>
      <name val="Arial Greek"/>
      <family val="0"/>
    </font>
    <font>
      <b/>
      <sz val="14"/>
      <color indexed="53"/>
      <name val="Arial Greek"/>
      <family val="2"/>
    </font>
    <font>
      <b/>
      <sz val="14"/>
      <color indexed="60"/>
      <name val="Arial Greek"/>
      <family val="2"/>
    </font>
    <font>
      <b/>
      <sz val="14"/>
      <color indexed="52"/>
      <name val="Arial Greek"/>
      <family val="2"/>
    </font>
    <font>
      <b/>
      <sz val="12"/>
      <color indexed="12"/>
      <name val="Arial Greek"/>
      <family val="2"/>
    </font>
    <font>
      <b/>
      <sz val="12"/>
      <color indexed="17"/>
      <name val="Arial Greek"/>
      <family val="2"/>
    </font>
    <font>
      <sz val="12"/>
      <name val="Arial Greek"/>
      <family val="0"/>
    </font>
    <font>
      <b/>
      <sz val="14.25"/>
      <name val="Arial Greek"/>
      <family val="2"/>
    </font>
    <font>
      <b/>
      <sz val="14.25"/>
      <color indexed="12"/>
      <name val="Arial Greek"/>
      <family val="2"/>
    </font>
    <font>
      <b/>
      <sz val="14.25"/>
      <color indexed="53"/>
      <name val="Arial Greek"/>
      <family val="2"/>
    </font>
    <font>
      <b/>
      <sz val="14.25"/>
      <color indexed="10"/>
      <name val="Arial Greek"/>
      <family val="2"/>
    </font>
    <font>
      <b/>
      <sz val="14.25"/>
      <color indexed="63"/>
      <name val="Arial Greek"/>
      <family val="2"/>
    </font>
    <font>
      <b/>
      <sz val="11.75"/>
      <color indexed="53"/>
      <name val="Arial Greek"/>
      <family val="2"/>
    </font>
    <font>
      <b/>
      <sz val="9"/>
      <name val="Arial Greek"/>
      <family val="2"/>
    </font>
    <font>
      <b/>
      <sz val="14"/>
      <color indexed="16"/>
      <name val="Arial Greek"/>
      <family val="2"/>
    </font>
    <font>
      <b/>
      <sz val="14"/>
      <color indexed="17"/>
      <name val="Arial Greek"/>
      <family val="2"/>
    </font>
    <font>
      <b/>
      <sz val="14"/>
      <color indexed="62"/>
      <name val="Arial Greek"/>
      <family val="2"/>
    </font>
    <font>
      <b/>
      <sz val="12"/>
      <color indexed="53"/>
      <name val="Arial Greek"/>
      <family val="2"/>
    </font>
    <font>
      <b/>
      <sz val="23.75"/>
      <color indexed="12"/>
      <name val="Arial Greek"/>
      <family val="2"/>
    </font>
    <font>
      <b/>
      <sz val="23.75"/>
      <name val="Arial Greek"/>
      <family val="2"/>
    </font>
    <font>
      <b/>
      <sz val="23.75"/>
      <color indexed="10"/>
      <name val="Arial Greek"/>
      <family val="2"/>
    </font>
    <font>
      <b/>
      <sz val="23.75"/>
      <color indexed="16"/>
      <name val="Arial Greek"/>
      <family val="2"/>
    </font>
    <font>
      <b/>
      <sz val="17.5"/>
      <name val="Arial Greek"/>
      <family val="0"/>
    </font>
    <font>
      <b/>
      <sz val="23.25"/>
      <color indexed="12"/>
      <name val="Arial Greek"/>
      <family val="2"/>
    </font>
    <font>
      <b/>
      <sz val="23.25"/>
      <name val="Arial Greek"/>
      <family val="2"/>
    </font>
    <font>
      <b/>
      <sz val="23.25"/>
      <color indexed="53"/>
      <name val="Arial Greek"/>
      <family val="2"/>
    </font>
    <font>
      <b/>
      <sz val="16.75"/>
      <name val="Arial Greek"/>
      <family val="0"/>
    </font>
    <font>
      <b/>
      <sz val="15"/>
      <name val="Arial Greek"/>
      <family val="2"/>
    </font>
    <font>
      <b/>
      <sz val="15.5"/>
      <name val="Arial Greek"/>
      <family val="2"/>
    </font>
    <font>
      <b/>
      <sz val="21.25"/>
      <name val="Arial Greek"/>
      <family val="0"/>
    </font>
    <font>
      <b/>
      <sz val="14.25"/>
      <color indexed="14"/>
      <name val="Arial Greek"/>
      <family val="2"/>
    </font>
    <font>
      <b/>
      <sz val="11.75"/>
      <color indexed="14"/>
      <name val="Arial Greek"/>
      <family val="2"/>
    </font>
    <font>
      <b/>
      <sz val="14"/>
      <color indexed="12"/>
      <name val="Arial Greek"/>
      <family val="2"/>
    </font>
    <font>
      <b/>
      <sz val="14"/>
      <name val="Arial Greek"/>
      <family val="2"/>
    </font>
    <font>
      <sz val="10"/>
      <color indexed="9"/>
      <name val="Arial Greek"/>
      <family val="2"/>
    </font>
    <font>
      <sz val="8"/>
      <color indexed="9"/>
      <name val="Arial Greek"/>
      <family val="2"/>
    </font>
    <font>
      <b/>
      <i/>
      <sz val="12"/>
      <color indexed="9"/>
      <name val="Arial Greek"/>
      <family val="2"/>
    </font>
    <font>
      <b/>
      <sz val="10"/>
      <color indexed="9"/>
      <name val="Arial Greek"/>
      <family val="2"/>
    </font>
    <font>
      <sz val="9"/>
      <color indexed="9"/>
      <name val="Arial Greek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/>
    </xf>
    <xf numFmtId="0" fontId="13" fillId="4" borderId="0" xfId="0" applyFont="1" applyFill="1" applyAlignment="1">
      <alignment horizontal="right"/>
    </xf>
    <xf numFmtId="0" fontId="13" fillId="4" borderId="0" xfId="0" applyFont="1" applyFill="1" applyAlignment="1">
      <alignment/>
    </xf>
    <xf numFmtId="2" fontId="13" fillId="3" borderId="0" xfId="0" applyNumberFormat="1" applyFont="1" applyFill="1" applyAlignment="1">
      <alignment/>
    </xf>
    <xf numFmtId="2" fontId="13" fillId="2" borderId="0" xfId="0" applyNumberFormat="1" applyFont="1" applyFill="1" applyAlignment="1">
      <alignment/>
    </xf>
    <xf numFmtId="2" fontId="13" fillId="4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0" xfId="0" applyFont="1" applyAlignment="1">
      <alignment/>
    </xf>
    <xf numFmtId="175" fontId="4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18" fillId="5" borderId="0" xfId="0" applyFont="1" applyFill="1" applyAlignment="1">
      <alignment horizontal="right"/>
    </xf>
    <xf numFmtId="2" fontId="13" fillId="5" borderId="0" xfId="0" applyNumberFormat="1" applyFont="1" applyFill="1" applyAlignment="1">
      <alignment/>
    </xf>
    <xf numFmtId="0" fontId="13" fillId="5" borderId="0" xfId="0" applyFont="1" applyFill="1" applyAlignment="1">
      <alignment/>
    </xf>
    <xf numFmtId="0" fontId="18" fillId="6" borderId="0" xfId="0" applyFont="1" applyFill="1" applyAlignment="1">
      <alignment horizontal="right"/>
    </xf>
    <xf numFmtId="2" fontId="13" fillId="6" borderId="0" xfId="0" applyNumberFormat="1" applyFont="1" applyFill="1" applyAlignment="1">
      <alignment/>
    </xf>
    <xf numFmtId="0" fontId="13" fillId="6" borderId="0" xfId="0" applyFont="1" applyFill="1" applyAlignment="1">
      <alignment/>
    </xf>
    <xf numFmtId="0" fontId="18" fillId="7" borderId="1" xfId="0" applyFont="1" applyFill="1" applyBorder="1" applyAlignment="1">
      <alignment/>
    </xf>
    <xf numFmtId="0" fontId="18" fillId="7" borderId="2" xfId="0" applyFont="1" applyFill="1" applyBorder="1" applyAlignment="1">
      <alignment/>
    </xf>
    <xf numFmtId="0" fontId="18" fillId="7" borderId="3" xfId="0" applyFont="1" applyFill="1" applyBorder="1" applyAlignment="1">
      <alignment/>
    </xf>
    <xf numFmtId="0" fontId="18" fillId="6" borderId="1" xfId="0" applyFont="1" applyFill="1" applyBorder="1" applyAlignment="1">
      <alignment/>
    </xf>
    <xf numFmtId="0" fontId="18" fillId="8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2" fontId="18" fillId="9" borderId="3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75" fontId="60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75" fontId="79" fillId="0" borderId="0" xfId="0" applyNumberFormat="1" applyFont="1" applyAlignment="1">
      <alignment/>
    </xf>
    <xf numFmtId="2" fontId="79" fillId="0" borderId="0" xfId="0" applyNumberFormat="1" applyFont="1" applyAlignment="1">
      <alignment/>
    </xf>
    <xf numFmtId="2" fontId="80" fillId="0" borderId="0" xfId="0" applyNumberFormat="1" applyFont="1" applyAlignment="1">
      <alignment/>
    </xf>
    <xf numFmtId="2" fontId="83" fillId="0" borderId="0" xfId="0" applyNumberFormat="1" applyFont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0" fillId="0" borderId="0" xfId="0" applyFont="1" applyAlignment="1">
      <alignment horizontal="right"/>
    </xf>
    <xf numFmtId="175" fontId="80" fillId="0" borderId="0" xfId="0" applyNumberFormat="1" applyFont="1" applyAlignment="1">
      <alignment/>
    </xf>
    <xf numFmtId="0" fontId="83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right"/>
    </xf>
    <xf numFmtId="0" fontId="18" fillId="9" borderId="2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175" fontId="4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79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" fontId="18" fillId="8" borderId="2" xfId="0" applyNumberFormat="1" applyFont="1" applyFill="1" applyBorder="1" applyAlignment="1">
      <alignment horizontal="center"/>
    </xf>
    <xf numFmtId="2" fontId="18" fillId="8" borderId="3" xfId="0" applyNumberFormat="1" applyFont="1" applyFill="1" applyBorder="1" applyAlignment="1">
      <alignment horizontal="center"/>
    </xf>
    <xf numFmtId="2" fontId="18" fillId="6" borderId="2" xfId="0" applyNumberFormat="1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'u, i, p (t)'!#REF!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'u, i, p (t)'!#REF!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'u, i, p (t)'!#REF!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'u, i, p (t)'!#REF!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'u, i, p (t)'!#REF!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'u, i, p (t)'!#REF!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1850804"/>
        <c:axId val="18221781"/>
      </c:scatterChart>
      <c:valAx>
        <c:axId val="31850804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Greek"/>
                    <a:ea typeface="Arial Greek"/>
                    <a:cs typeface="Arial Greek"/>
                  </a:rPr>
                  <a:t>ΧΡΟΝΟΣ 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18221781"/>
        <c:crosses val="autoZero"/>
        <c:crossBetween val="midCat"/>
        <c:dispUnits/>
        <c:majorUnit val="0.5"/>
      </c:valAx>
      <c:valAx>
        <c:axId val="1822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FF"/>
                    </a:solidFill>
                    <a:latin typeface="Arial Greek"/>
                    <a:ea typeface="Arial Greek"/>
                    <a:cs typeface="Arial Greek"/>
                  </a:rPr>
                  <a:t>ΤΑΣΗ  (V) </a:t>
                </a:r>
                <a:r>
                  <a:rPr lang="en-US" cap="none" sz="400" b="1" i="0" u="none" baseline="0">
                    <a:latin typeface="Arial Greek"/>
                    <a:ea typeface="Arial Greek"/>
                    <a:cs typeface="Arial Greek"/>
                  </a:rPr>
                  <a:t> -- </a:t>
                </a:r>
                <a:r>
                  <a:rPr lang="en-US" cap="none" sz="400" b="1" i="0" u="none" baseline="0">
                    <a:solidFill>
                      <a:srgbClr val="FF0000"/>
                    </a:solidFill>
                    <a:latin typeface="Arial Greek"/>
                    <a:ea typeface="Arial Greek"/>
                    <a:cs typeface="Arial Greek"/>
                  </a:rPr>
                  <a:t>ΡΕΥΜΑ  (Α)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185080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1C19A"/>
        </a:gs>
      </a:gsLst>
      <a:lin ang="5400000" scaled="1"/>
    </a:gradFill>
  </c:spPr>
  <c:txPr>
    <a:bodyPr vert="horz" rot="0"/>
    <a:lstStyle/>
    <a:p>
      <a:pPr>
        <a:defRPr lang="en-US" cap="none" sz="3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FF"/>
                </a:solidFill>
                <a:latin typeface="Arial Greek"/>
                <a:ea typeface="Arial Greek"/>
                <a:cs typeface="Arial Greek"/>
              </a:rPr>
              <a:t>u(t)</a:t>
            </a:r>
            <a:r>
              <a:rPr lang="en-US" cap="none" sz="2375" b="1" i="0" u="none" baseline="0">
                <a:latin typeface="Arial Greek"/>
                <a:ea typeface="Arial Greek"/>
                <a:cs typeface="Arial Greek"/>
              </a:rPr>
              <a:t> - </a:t>
            </a:r>
            <a:r>
              <a:rPr lang="en-US" cap="none" sz="2375" b="1" i="0" u="none" baseline="0">
                <a:solidFill>
                  <a:srgbClr val="FF0000"/>
                </a:solidFill>
                <a:latin typeface="Arial Greek"/>
                <a:ea typeface="Arial Greek"/>
                <a:cs typeface="Arial Greek"/>
              </a:rPr>
              <a:t>i(t)</a:t>
            </a:r>
            <a:r>
              <a:rPr lang="en-US" cap="none" sz="2375" b="1" i="0" u="none" baseline="0">
                <a:latin typeface="Arial Greek"/>
                <a:ea typeface="Arial Greek"/>
                <a:cs typeface="Arial Greek"/>
              </a:rPr>
              <a:t> - </a:t>
            </a:r>
            <a:r>
              <a:rPr lang="en-US" cap="none" sz="2375" b="1" i="0" u="none" baseline="0">
                <a:solidFill>
                  <a:srgbClr val="800000"/>
                </a:solidFill>
                <a:latin typeface="Arial Greek"/>
                <a:ea typeface="Arial Greek"/>
                <a:cs typeface="Arial Greek"/>
              </a:rPr>
              <a:t>p(t)</a:t>
            </a:r>
            <a:r>
              <a:rPr lang="en-US" cap="none" sz="2375" b="1" i="0" u="none" baseline="0">
                <a:latin typeface="Arial Greek"/>
                <a:ea typeface="Arial Greek"/>
                <a:cs typeface="Arial Greek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325"/>
          <c:w val="0.98075"/>
          <c:h val="0.870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i, p (t)'!$W$48:$W$248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9.39999999999999</c:v>
                </c:pt>
                <c:pt idx="95">
                  <c:v>9.49999999999999</c:v>
                </c:pt>
                <c:pt idx="96">
                  <c:v>9.59999999999999</c:v>
                </c:pt>
                <c:pt idx="97">
                  <c:v>9.69999999999999</c:v>
                </c:pt>
                <c:pt idx="98">
                  <c:v>9.79999999999999</c:v>
                </c:pt>
                <c:pt idx="99">
                  <c:v>9.89999999999999</c:v>
                </c:pt>
                <c:pt idx="100">
                  <c:v>9.99999999999999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</c:numCache>
            </c:numRef>
          </c:xVal>
          <c:yVal>
            <c:numRef>
              <c:f>'u, i, p (t)'!$X$48:$X$248</c:f>
              <c:numCache>
                <c:ptCount val="201"/>
                <c:pt idx="0">
                  <c:v>0</c:v>
                </c:pt>
                <c:pt idx="1">
                  <c:v>1.171575871571053</c:v>
                </c:pt>
                <c:pt idx="2">
                  <c:v>2.335097433507536</c:v>
                </c:pt>
                <c:pt idx="3">
                  <c:v>3.482565747666613</c:v>
                </c:pt>
                <c:pt idx="4">
                  <c:v>4.606092238222888</c:v>
                </c:pt>
                <c:pt idx="5">
                  <c:v>5.697952923779023</c:v>
                </c:pt>
                <c:pt idx="6">
                  <c:v>6.750641517928241</c:v>
                </c:pt>
                <c:pt idx="7">
                  <c:v>7.756921033214758</c:v>
                </c:pt>
                <c:pt idx="8">
                  <c:v>8.709873533727032</c:v>
                </c:pt>
                <c:pt idx="9">
                  <c:v>9.60294769428637</c:v>
                </c:pt>
                <c:pt idx="10">
                  <c:v>10.43000383927268</c:v>
                </c:pt>
                <c:pt idx="11">
                  <c:v>11.185356151455908</c:v>
                </c:pt>
                <c:pt idx="12">
                  <c:v>11.8638117606574</c:v>
                </c:pt>
                <c:pt idx="13">
                  <c:v>12.460706443515766</c:v>
                </c:pt>
                <c:pt idx="14">
                  <c:v>12.971936688929741</c:v>
                </c:pt>
                <c:pt idx="15">
                  <c:v>13.393987908735609</c:v>
                </c:pt>
                <c:pt idx="16">
                  <c:v>13.723958599677404</c:v>
                </c:pt>
                <c:pt idx="17">
                  <c:v>13.959580290562043</c:v>
                </c:pt>
                <c:pt idx="18">
                  <c:v>14.099233137467287</c:v>
                </c:pt>
                <c:pt idx="19">
                  <c:v>14.141957059789206</c:v>
                </c:pt>
                <c:pt idx="20">
                  <c:v>14.087458340571409</c:v>
                </c:pt>
                <c:pt idx="21">
                  <c:v>13.936111645740288</c:v>
                </c:pt>
                <c:pt idx="22">
                  <c:v>13.688957448364576</c:v>
                </c:pt>
                <c:pt idx="23">
                  <c:v>13.347694875646742</c:v>
                </c:pt>
                <c:pt idx="24">
                  <c:v>12.914670027821568</c:v>
                </c:pt>
                <c:pt idx="25">
                  <c:v>12.39285984926669</c:v>
                </c:pt>
                <c:pt idx="26">
                  <c:v>11.785851662707456</c:v>
                </c:pt>
                <c:pt idx="27">
                  <c:v>11.09781850721363</c:v>
                </c:pt>
                <c:pt idx="28">
                  <c:v>10.333490449533492</c:v>
                </c:pt>
                <c:pt idx="29">
                  <c:v>9.498122065993101</c:v>
                </c:pt>
                <c:pt idx="30">
                  <c:v>8.597456318515139</c:v>
                </c:pt>
                <c:pt idx="31">
                  <c:v>7.637685073101178</c:v>
                </c:pt>
                <c:pt idx="32">
                  <c:v>6.625406532203574</c:v>
                </c:pt>
                <c:pt idx="33">
                  <c:v>5.567579873629468</c:v>
                </c:pt>
                <c:pt idx="34">
                  <c:v>4.471477407823787</c:v>
                </c:pt>
                <c:pt idx="35">
                  <c:v>3.3446345824387502</c:v>
                </c:pt>
                <c:pt idx="36">
                  <c:v>2.194798177896663</c:v>
                </c:pt>
                <c:pt idx="37">
                  <c:v>1.0298730500895112</c:v>
                </c:pt>
                <c:pt idx="38">
                  <c:v>-0.14213221365334966</c:v>
                </c:pt>
                <c:pt idx="39">
                  <c:v>-1.3131603517267747</c:v>
                </c:pt>
                <c:pt idx="40">
                  <c:v>-2.4751608200356583</c:v>
                </c:pt>
                <c:pt idx="41">
                  <c:v>-3.6201451375994798</c:v>
                </c:pt>
                <c:pt idx="42">
                  <c:v>-4.740241805487488</c:v>
                </c:pt>
                <c:pt idx="43">
                  <c:v>-5.827750421529615</c:v>
                </c:pt>
                <c:pt idx="44">
                  <c:v>-6.875194618777381</c:v>
                </c:pt>
                <c:pt idx="45">
                  <c:v>-7.875373463775008</c:v>
                </c:pt>
                <c:pt idx="46">
                  <c:v>-8.8214109612899</c:v>
                </c:pt>
                <c:pt idx="47">
                  <c:v>-9.706803325168902</c:v>
                </c:pt>
                <c:pt idx="48">
                  <c:v>-10.525463690344345</c:v>
                </c:pt>
                <c:pt idx="49">
                  <c:v>-11.271763958605394</c:v>
                </c:pt>
                <c:pt idx="50">
                  <c:v>-11.940573490454595</c:v>
                </c:pt>
                <c:pt idx="51">
                  <c:v>-12.52729437705242</c:v>
                </c:pt>
                <c:pt idx="52">
                  <c:v>-13.027893049763339</c:v>
                </c:pt>
                <c:pt idx="53">
                  <c:v>-13.438928009995145</c:v>
                </c:pt>
                <c:pt idx="54">
                  <c:v>-13.757573488695508</c:v>
                </c:pt>
                <c:pt idx="55">
                  <c:v>-13.981638872852171</c:v>
                </c:pt>
                <c:pt idx="56">
                  <c:v>-14.109583765444187</c:v>
                </c:pt>
                <c:pt idx="57">
                  <c:v>-14.140528575310531</c:v>
                </c:pt>
                <c:pt idx="58">
                  <c:v>-14.074260564133278</c:v>
                </c:pt>
                <c:pt idx="59">
                  <c:v>-13.911235308963676</c:v>
                </c:pt>
                <c:pt idx="60">
                  <c:v>-13.652573570236669</c:v>
                </c:pt>
                <c:pt idx="61">
                  <c:v>-13.30005358680548</c:v>
                </c:pt>
                <c:pt idx="62">
                  <c:v>-12.856098850966099</c:v>
                </c:pt>
                <c:pt idx="63">
                  <c:v>-12.323761447515565</c:v>
                </c:pt>
                <c:pt idx="64">
                  <c:v>-11.706701071383996</c:v>
                </c:pt>
                <c:pt idx="65">
                  <c:v>-11.009159868089402</c:v>
                </c:pt>
                <c:pt idx="66">
                  <c:v>-10.235933269981105</c:v>
                </c:pt>
                <c:pt idx="67">
                  <c:v>-9.392337028765793</c:v>
                </c:pt>
                <c:pt idx="68">
                  <c:v>-8.484170670960037</c:v>
                </c:pt>
                <c:pt idx="69">
                  <c:v>-7.517677627504108</c:v>
                </c:pt>
                <c:pt idx="70">
                  <c:v>-6.499502311637078</c:v>
                </c:pt>
                <c:pt idx="71">
                  <c:v>-5.436644440112499</c:v>
                </c:pt>
                <c:pt idx="72">
                  <c:v>-4.336410911785566</c:v>
                </c:pt>
                <c:pt idx="73">
                  <c:v>-3.2063655743955257</c:v>
                </c:pt>
                <c:pt idx="74">
                  <c:v>-2.0542772248843915</c:v>
                </c:pt>
                <c:pt idx="75">
                  <c:v>-0.8880662007382145</c:v>
                </c:pt>
                <c:pt idx="76">
                  <c:v>0.2842500704775656</c:v>
                </c:pt>
                <c:pt idx="77">
                  <c:v>1.4546121890543235</c:v>
                </c:pt>
                <c:pt idx="78">
                  <c:v>2.614974189624911</c:v>
                </c:pt>
                <c:pt idx="79">
                  <c:v>3.7573588552906956</c:v>
                </c:pt>
                <c:pt idx="80">
                  <c:v>4.8739125591186</c:v>
                </c:pt>
                <c:pt idx="81">
                  <c:v>5.956959255986453</c:v>
                </c:pt>
                <c:pt idx="82">
                  <c:v>6.999053253594734</c:v>
                </c:pt>
                <c:pt idx="83">
                  <c:v>7.993030399856724</c:v>
                </c:pt>
                <c:pt idx="84">
                  <c:v>8.932057334765643</c:v>
                </c:pt>
                <c:pt idx="85">
                  <c:v>9.809678468143778</c:v>
                </c:pt>
                <c:pt idx="86">
                  <c:v>10.619860360312513</c:v>
                </c:pt>
                <c:pt idx="87">
                  <c:v>11.357033200576517</c:v>
                </c:pt>
                <c:pt idx="88">
                  <c:v>12.016129098367426</c:v>
                </c:pt>
                <c:pt idx="89">
                  <c:v>12.592616923804092</c:v>
                </c:pt>
                <c:pt idx="90">
                  <c:v>13.082533458149005</c:v>
                </c:pt>
                <c:pt idx="91">
                  <c:v>13.48251064000858</c:v>
                </c:pt>
                <c:pt idx="92">
                  <c:v>13.789798719966116</c:v>
                </c:pt>
                <c:pt idx="93">
                  <c:v>14.002285164464858</c:v>
                </c:pt>
                <c:pt idx="94">
                  <c:v>14.118509178981217</c:v>
                </c:pt>
                <c:pt idx="95">
                  <c:v>14.137671750644946</c:v>
                </c:pt>
                <c:pt idx="96">
                  <c:v>14.05964114126534</c:v>
                </c:pt>
                <c:pt idx="97">
                  <c:v>13.884953793000493</c:v>
                </c:pt>
                <c:pt idx="98">
                  <c:v>13.614810640443126</c:v>
                </c:pt>
                <c:pt idx="99">
                  <c:v>13.251068854476625</c:v>
                </c:pt>
                <c:pt idx="100">
                  <c:v>12.796229074660326</c:v>
                </c:pt>
                <c:pt idx="101">
                  <c:v>12.253418217918316</c:v>
                </c:pt>
                <c:pt idx="102">
                  <c:v>11.626367981718472</c:v>
                </c:pt>
                <c:pt idx="103">
                  <c:v>10.919389189526198</c:v>
                </c:pt>
                <c:pt idx="104">
                  <c:v>10.137342154903456</c:v>
                </c:pt>
                <c:pt idx="105">
                  <c:v>9.285603267991434</c:v>
                </c:pt>
                <c:pt idx="106">
                  <c:v>8.370028034088206</c:v>
                </c:pt>
                <c:pt idx="107">
                  <c:v>7.396910818421391</c:v>
                </c:pt>
                <c:pt idx="108">
                  <c:v>6.372941573862094</c:v>
                </c:pt>
                <c:pt idx="109">
                  <c:v>5.305159849066174</c:v>
                </c:pt>
                <c:pt idx="110">
                  <c:v>4.200906393226521</c:v>
                </c:pt>
                <c:pt idx="111">
                  <c:v>3.067772690142197</c:v>
                </c:pt>
                <c:pt idx="112">
                  <c:v>1.913548768545795</c:v>
                </c:pt>
                <c:pt idx="113">
                  <c:v>0.7461696474811331</c:v>
                </c:pt>
                <c:pt idx="114">
                  <c:v>-0.42633921509371553</c:v>
                </c:pt>
                <c:pt idx="115">
                  <c:v>-1.5959170954496151</c:v>
                </c:pt>
                <c:pt idx="116">
                  <c:v>-2.7545234196735007</c:v>
                </c:pt>
                <c:pt idx="117">
                  <c:v>-3.8941930407302223</c:v>
                </c:pt>
                <c:pt idx="118">
                  <c:v>-5.0070909969824156</c:v>
                </c:pt>
                <c:pt idx="119">
                  <c:v>-6.085566375715908</c:v>
                </c:pt>
                <c:pt idx="120">
                  <c:v>-7.122204911372379</c:v>
                </c:pt>
                <c:pt idx="121">
                  <c:v>-8.109879956887875</c:v>
                </c:pt>
                <c:pt idx="122">
                  <c:v>-9.041801477721824</c:v>
                </c:pt>
                <c:pt idx="123">
                  <c:v>-9.911562731753564</c:v>
                </c:pt>
                <c:pt idx="124">
                  <c:v>-10.713184314133535</c:v>
                </c:pt>
                <c:pt idx="125">
                  <c:v>-11.441155264290618</c:v>
                </c:pt>
                <c:pt idx="126">
                  <c:v>-12.090470952495098</c:v>
                </c:pt>
                <c:pt idx="127">
                  <c:v>-12.656667485515374</c:v>
                </c:pt>
                <c:pt idx="128">
                  <c:v>-13.135852394838237</c:v>
                </c:pt>
                <c:pt idx="129">
                  <c:v>-13.524731396477822</c:v>
                </c:pt>
                <c:pt idx="130">
                  <c:v>-13.820631038406331</c:v>
                </c:pt>
                <c:pt idx="131">
                  <c:v>-14.021517079910307</c:v>
                </c:pt>
                <c:pt idx="132">
                  <c:v>-14.126008476518972</c:v>
                </c:pt>
                <c:pt idx="133">
                  <c:v>-14.133386874361392</c:v>
                </c:pt>
                <c:pt idx="134">
                  <c:v>-14.043601548681039</c:v>
                </c:pt>
                <c:pt idx="135">
                  <c:v>-13.857269752556636</c:v>
                </c:pt>
                <c:pt idx="136">
                  <c:v>-13.57567247343181</c:v>
                </c:pt>
                <c:pt idx="137">
                  <c:v>-13.200745626626583</c:v>
                </c:pt>
                <c:pt idx="138">
                  <c:v>-12.735066746373038</c:v>
                </c:pt>
                <c:pt idx="139">
                  <c:v>-12.181837265871408</c:v>
                </c:pt>
                <c:pt idx="140">
                  <c:v>-11.544860508186892</c:v>
                </c:pt>
                <c:pt idx="141">
                  <c:v>-10.828515539294525</c:v>
                </c:pt>
                <c:pt idx="142">
                  <c:v>-10.037727063026699</c:v>
                </c:pt>
                <c:pt idx="143">
                  <c:v>-9.177931564887938</c:v>
                </c:pt>
                <c:pt idx="144">
                  <c:v>-8.255039937490938</c:v>
                </c:pt>
                <c:pt idx="145">
                  <c:v>-7.275396844554509</c:v>
                </c:pt>
                <c:pt idx="146">
                  <c:v>-6.245737102827069</c:v>
                </c:pt>
                <c:pt idx="147">
                  <c:v>-5.173139381799271</c:v>
                </c:pt>
                <c:pt idx="148">
                  <c:v>-4.064977539509804</c:v>
                </c:pt>
                <c:pt idx="149">
                  <c:v>-2.9288699289988473</c:v>
                </c:pt>
                <c:pt idx="150">
                  <c:v>-1.7726270239159336</c:v>
                </c:pt>
                <c:pt idx="151">
                  <c:v>-0.6041977233432354</c:v>
                </c:pt>
                <c:pt idx="152">
                  <c:v>0.5683852950230479</c:v>
                </c:pt>
                <c:pt idx="153">
                  <c:v>1.7370607976501629</c:v>
                </c:pt>
                <c:pt idx="154">
                  <c:v>2.8937944142604417</c:v>
                </c:pt>
                <c:pt idx="155">
                  <c:v>4.03063387224488</c:v>
                </c:pt>
                <c:pt idx="156">
                  <c:v>5.1397636666740745</c:v>
                </c:pt>
                <c:pt idx="157">
                  <c:v>6.213558790063685</c:v>
                </c:pt>
                <c:pt idx="158">
                  <c:v>7.244637152514337</c:v>
                </c:pt>
                <c:pt idx="159">
                  <c:v>8.225910331850182</c:v>
                </c:pt>
                <c:pt idx="160">
                  <c:v>9.15063230486073</c:v>
                </c:pt>
                <c:pt idx="161">
                  <c:v>10.012445824629944</c:v>
                </c:pt>
                <c:pt idx="162">
                  <c:v>10.805426125119176</c:v>
                </c:pt>
                <c:pt idx="163">
                  <c:v>11.524121652545949</c:v>
                </c:pt>
                <c:pt idx="164">
                  <c:v>12.163591543538558</c:v>
                </c:pt>
                <c:pt idx="165">
                  <c:v>12.719439592414627</c:v>
                </c:pt>
                <c:pt idx="166">
                  <c:v>13.18784447406489</c:v>
                </c:pt>
                <c:pt idx="167">
                  <c:v>13.565586014668144</c:v>
                </c:pt>
                <c:pt idx="168">
                  <c:v>13.850067329631896</c:v>
                </c:pt>
                <c:pt idx="169">
                  <c:v>14.039332676565403</c:v>
                </c:pt>
                <c:pt idx="170">
                  <c:v>14.132080900550529</c:v>
                </c:pt>
                <c:pt idx="171">
                  <c:v>14.127674379276863</c:v>
                </c:pt>
                <c:pt idx="172">
                  <c:v>14.026143406545785</c:v>
                </c:pt>
                <c:pt idx="173">
                  <c:v>13.828185984007652</c:v>
                </c:pt>
                <c:pt idx="174">
                  <c:v>13.535163022563996</c:v>
                </c:pt>
                <c:pt idx="175">
                  <c:v>13.149088986423886</c:v>
                </c:pt>
                <c:pt idx="176">
                  <c:v>12.672618044134483</c:v>
                </c:pt>
                <c:pt idx="177">
                  <c:v>12.109025821794134</c:v>
                </c:pt>
                <c:pt idx="178">
                  <c:v>11.462186883890258</c:v>
                </c:pt>
                <c:pt idx="179">
                  <c:v>10.736548096576454</c:v>
                </c:pt>
                <c:pt idx="180">
                  <c:v>9.937098056509232</c:v>
                </c:pt>
                <c:pt idx="181">
                  <c:v>9.069332795415082</c:v>
                </c:pt>
                <c:pt idx="182">
                  <c:v>8.139217996159758</c:v>
                </c:pt>
                <c:pt idx="183">
                  <c:v>7.153147980076326</c:v>
                </c:pt>
                <c:pt idx="184">
                  <c:v>6.117901747504115</c:v>
                </c:pt>
                <c:pt idx="185">
                  <c:v>5.040596373749505</c:v>
                </c:pt>
                <c:pt idx="186">
                  <c:v>3.9286380808607224</c:v>
                </c:pt>
                <c:pt idx="187">
                  <c:v>2.7896713215864666</c:v>
                </c:pt>
                <c:pt idx="188">
                  <c:v>1.6315262255539904</c:v>
                </c:pt>
                <c:pt idx="189">
                  <c:v>0.4621647689627876</c:v>
                </c:pt>
                <c:pt idx="190">
                  <c:v>-0.7103739621369045</c:v>
                </c:pt>
                <c:pt idx="191">
                  <c:v>-1.8780290386767398</c:v>
                </c:pt>
                <c:pt idx="192">
                  <c:v>-3.032773105569405</c:v>
                </c:pt>
                <c:pt idx="193">
                  <c:v>-4.166667567894107</c:v>
                </c:pt>
                <c:pt idx="194">
                  <c:v>-5.271917166876636</c:v>
                </c:pt>
                <c:pt idx="195">
                  <c:v>-6.340923570467227</c:v>
                </c:pt>
                <c:pt idx="196">
                  <c:v>-7.366337610093202</c:v>
                </c:pt>
                <c:pt idx="197">
                  <c:v>-8.341109804471113</c:v>
                </c:pt>
                <c:pt idx="198">
                  <c:v>-9.258538823138968</c:v>
                </c:pt>
                <c:pt idx="199">
                  <c:v>-10.112317556533151</c:v>
                </c:pt>
                <c:pt idx="200">
                  <c:v>-10.896576475889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i, p (t)'!$AC$48:$AC$248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9.39999999999999</c:v>
                </c:pt>
                <c:pt idx="95">
                  <c:v>9.49999999999999</c:v>
                </c:pt>
                <c:pt idx="96">
                  <c:v>9.59999999999999</c:v>
                </c:pt>
                <c:pt idx="97">
                  <c:v>9.69999999999999</c:v>
                </c:pt>
                <c:pt idx="98">
                  <c:v>9.79999999999999</c:v>
                </c:pt>
                <c:pt idx="99">
                  <c:v>9.89999999999999</c:v>
                </c:pt>
                <c:pt idx="100">
                  <c:v>9.99999999999999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</c:numCache>
            </c:numRef>
          </c:xVal>
          <c:yVal>
            <c:numRef>
              <c:f>'u, i, p (t)'!$AB$48:$AB$248</c:f>
              <c:numCache>
                <c:ptCount val="201"/>
                <c:pt idx="0">
                  <c:v>1.4035500156849912</c:v>
                </c:pt>
                <c:pt idx="1">
                  <c:v>1.4712848581381002</c:v>
                </c:pt>
                <c:pt idx="2">
                  <c:v>1.528904961891267</c:v>
                </c:pt>
                <c:pt idx="3">
                  <c:v>1.5760142022307053</c:v>
                </c:pt>
                <c:pt idx="4">
                  <c:v>1.6122887141660636</c:v>
                </c:pt>
                <c:pt idx="5">
                  <c:v>1.6374791189263547</c:v>
                </c:pt>
                <c:pt idx="6">
                  <c:v>1.651412238380582</c:v>
                </c:pt>
                <c:pt idx="7">
                  <c:v>1.6539922855968165</c:v>
                </c:pt>
                <c:pt idx="8">
                  <c:v>1.6452015233549127</c:v>
                </c:pt>
                <c:pt idx="9">
                  <c:v>1.625100386085741</c:v>
                </c:pt>
                <c:pt idx="10">
                  <c:v>1.5938270643986348</c:v>
                </c:pt>
                <c:pt idx="11">
                  <c:v>1.5515965550533277</c:v>
                </c:pt>
                <c:pt idx="12">
                  <c:v>1.4986991829076002</c:v>
                </c:pt>
                <c:pt idx="13">
                  <c:v>1.4354986050019005</c:v>
                </c:pt>
                <c:pt idx="14">
                  <c:v>1.362429310502393</c:v>
                </c:pt>
                <c:pt idx="15">
                  <c:v>1.279993633689732</c:v>
                </c:pt>
                <c:pt idx="16">
                  <c:v>1.188758300528575</c:v>
                </c:pt>
                <c:pt idx="17">
                  <c:v>1.089350532559347</c:v>
                </c:pt>
                <c:pt idx="18">
                  <c:v>0.9824537348971034</c:v>
                </c:pt>
                <c:pt idx="19">
                  <c:v>0.8688027979814723</c:v>
                </c:pt>
                <c:pt idx="20">
                  <c:v>0.7491790453770532</c:v>
                </c:pt>
                <c:pt idx="21">
                  <c:v>0.6244048623569695</c:v>
                </c:pt>
                <c:pt idx="22">
                  <c:v>0.495338042196783</c:v>
                </c:pt>
                <c:pt idx="23">
                  <c:v>0.36286588904669476</c:v>
                </c:pt>
                <c:pt idx="24">
                  <c:v>0.22789911792339207</c:v>
                </c:pt>
                <c:pt idx="25">
                  <c:v>0.09136559375767664</c:v>
                </c:pt>
                <c:pt idx="26">
                  <c:v>-0.04579604745954808</c:v>
                </c:pt>
                <c:pt idx="27">
                  <c:v>-0.18264285157980864</c:v>
                </c:pt>
                <c:pt idx="28">
                  <c:v>-0.31823402888591024</c:v>
                </c:pt>
                <c:pt idx="29">
                  <c:v>-0.4516374218008354</c:v>
                </c:pt>
                <c:pt idx="30">
                  <c:v>-0.5819359132526868</c:v>
                </c:pt>
                <c:pt idx="31">
                  <c:v>-0.7082337316396958</c:v>
                </c:pt>
                <c:pt idx="32">
                  <c:v>-0.8296626090501177</c:v>
                </c:pt>
                <c:pt idx="33">
                  <c:v>-0.9453877504007013</c:v>
                </c:pt>
                <c:pt idx="34">
                  <c:v>-1.0546135724573116</c:v>
                </c:pt>
                <c:pt idx="35">
                  <c:v>-1.1565891732832638</c:v>
                </c:pt>
                <c:pt idx="36">
                  <c:v>-1.250613494514218</c:v>
                </c:pt>
                <c:pt idx="37">
                  <c:v>-1.336040140970185</c:v>
                </c:pt>
                <c:pt idx="38">
                  <c:v>-1.412281824470951</c:v>
                </c:pt>
                <c:pt idx="39">
                  <c:v>-1.4788144013047189</c:v>
                </c:pt>
                <c:pt idx="40">
                  <c:v>-1.5351804755933314</c:v>
                </c:pt>
                <c:pt idx="41">
                  <c:v>-1.5809925437817716</c:v>
                </c:pt>
                <c:pt idx="42">
                  <c:v>-1.615935658634319</c:v>
                </c:pt>
                <c:pt idx="43">
                  <c:v>-1.639769594423003</c:v>
                </c:pt>
                <c:pt idx="44">
                  <c:v>-1.6523304984232077</c:v>
                </c:pt>
                <c:pt idx="45">
                  <c:v>-1.653532017362761</c:v>
                </c:pt>
                <c:pt idx="46">
                  <c:v>-1.643365891080451</c:v>
                </c:pt>
                <c:pt idx="47">
                  <c:v>-1.621902009312699</c:v>
                </c:pt>
                <c:pt idx="48">
                  <c:v>-1.5892879312179966</c:v>
                </c:pt>
                <c:pt idx="49">
                  <c:v>-1.5457478709422598</c:v>
                </c:pt>
                <c:pt idx="50">
                  <c:v>-1.4915811561991077</c:v>
                </c:pt>
                <c:pt idx="51">
                  <c:v>-1.4271601704619596</c:v>
                </c:pt>
                <c:pt idx="52">
                  <c:v>-1.3529277929148955</c:v>
                </c:pt>
                <c:pt idx="53">
                  <c:v>-1.269394353762031</c:v>
                </c:pt>
                <c:pt idx="54">
                  <c:v>-1.177134125826922</c:v>
                </c:pt>
                <c:pt idx="55">
                  <c:v>-1.0767813765614487</c:v>
                </c:pt>
                <c:pt idx="56">
                  <c:v>-0.9690260076056832</c:v>
                </c:pt>
                <c:pt idx="57">
                  <c:v>-0.8546088118757431</c:v>
                </c:pt>
                <c:pt idx="58">
                  <c:v>-0.7343163807860574</c:v>
                </c:pt>
                <c:pt idx="59">
                  <c:v>-0.608975696617673</c:v>
                </c:pt>
                <c:pt idx="60">
                  <c:v>-0.47944844720882357</c:v>
                </c:pt>
                <c:pt idx="61">
                  <c:v>-0.34662510205292396</c:v>
                </c:pt>
                <c:pt idx="62">
                  <c:v>-0.21141879052941875</c:v>
                </c:pt>
                <c:pt idx="63">
                  <c:v>-0.07475902435324694</c:v>
                </c:pt>
                <c:pt idx="64">
                  <c:v>0.06241469260044784</c:v>
                </c:pt>
                <c:pt idx="65">
                  <c:v>0.19915932316533164</c:v>
                </c:pt>
                <c:pt idx="66">
                  <c:v>0.3345347800434651</c:v>
                </c:pt>
                <c:pt idx="67">
                  <c:v>0.4676103886852344</c:v>
                </c:pt>
                <c:pt idx="68">
                  <c:v>0.5974712854588211</c:v>
                </c:pt>
                <c:pt idx="69">
                  <c:v>0.7232247071233509</c:v>
                </c:pt>
                <c:pt idx="70">
                  <c:v>0.8440061283670032</c:v>
                </c:pt>
                <c:pt idx="71">
                  <c:v>0.958985205215983</c:v>
                </c:pt>
                <c:pt idx="72">
                  <c:v>1.0673714834548131</c:v>
                </c:pt>
                <c:pt idx="73">
                  <c:v>1.1684198328138604</c:v>
                </c:pt>
                <c:pt idx="74">
                  <c:v>1.261435569565382</c:v>
                </c:pt>
                <c:pt idx="75">
                  <c:v>1.345779232311389</c:v>
                </c:pt>
                <c:pt idx="76">
                  <c:v>1.4208709781309443</c:v>
                </c:pt>
                <c:pt idx="77">
                  <c:v>1.486194568864399</c:v>
                </c:pt>
                <c:pt idx="78">
                  <c:v>1.541300920129786</c:v>
                </c:pt>
                <c:pt idx="79">
                  <c:v>1.5858111886727413</c:v>
                </c:pt>
                <c:pt idx="80">
                  <c:v>1.619419376825112</c:v>
                </c:pt>
                <c:pt idx="81">
                  <c:v>1.641894436167241</c:v>
                </c:pt>
                <c:pt idx="82">
                  <c:v>1.653081855931717</c:v>
                </c:pt>
                <c:pt idx="83">
                  <c:v>1.6529047252287026</c:v>
                </c:pt>
                <c:pt idx="84">
                  <c:v>1.6413642617902815</c:v>
                </c:pt>
                <c:pt idx="85">
                  <c:v>1.6185398035988374</c:v>
                </c:pt>
                <c:pt idx="86">
                  <c:v>1.584588263457011</c:v>
                </c:pt>
                <c:pt idx="87">
                  <c:v>1.5397430502489464</c:v>
                </c:pt>
                <c:pt idx="88">
                  <c:v>1.4843124643088943</c:v>
                </c:pt>
                <c:pt idx="89">
                  <c:v>1.4186775779286462</c:v>
                </c:pt>
                <c:pt idx="90">
                  <c:v>1.3432896155748066</c:v>
                </c:pt>
                <c:pt idx="91">
                  <c:v>1.2586668518263004</c:v>
                </c:pt>
                <c:pt idx="92">
                  <c:v>1.1653910483580692</c:v>
                </c:pt>
                <c:pt idx="93">
                  <c:v>1.0641034544658423</c:v>
                </c:pt>
                <c:pt idx="94">
                  <c:v>0.9555003986275008</c:v>
                </c:pt>
                <c:pt idx="95">
                  <c:v>0.8403285014078523</c:v>
                </c:pt>
                <c:pt idx="96">
                  <c:v>0.7193795426172616</c:v>
                </c:pt>
                <c:pt idx="97">
                  <c:v>0.59348501801091</c:v>
                </c:pt>
                <c:pt idx="98">
                  <c:v>0.4635104229502839</c:v>
                </c:pt>
                <c:pt idx="99">
                  <c:v>0.3303493023253459</c:v>
                </c:pt>
                <c:pt idx="100">
                  <c:v>0.1949171076427617</c:v>
                </c:pt>
                <c:pt idx="101">
                  <c:v>0.05814490351124196</c:v>
                </c:pt>
                <c:pt idx="102">
                  <c:v>-0.07902703320942987</c:v>
                </c:pt>
                <c:pt idx="103">
                  <c:v>-0.2156556775916296</c:v>
                </c:pt>
                <c:pt idx="104">
                  <c:v>-0.3508017397152398</c:v>
                </c:pt>
                <c:pt idx="105">
                  <c:v>-0.48353612206584756</c:v>
                </c:pt>
                <c:pt idx="106">
                  <c:v>-0.6129463068624362</c:v>
                </c:pt>
                <c:pt idx="107">
                  <c:v>-0.7381426294033839</c:v>
                </c:pt>
                <c:pt idx="108">
                  <c:v>-0.8582643943028209</c:v>
                </c:pt>
                <c:pt idx="109">
                  <c:v>-0.9724857925697733</c:v>
                </c:pt>
                <c:pt idx="110">
                  <c:v>-1.0800215788514997</c:v>
                </c:pt>
                <c:pt idx="111">
                  <c:v>-1.180132469811317</c:v>
                </c:pt>
                <c:pt idx="112">
                  <c:v>-1.2721302265283458</c:v>
                </c:pt>
                <c:pt idx="113">
                  <c:v>-1.3553823859788354</c:v>
                </c:pt>
                <c:pt idx="114">
                  <c:v>-1.4293166090712839</c:v>
                </c:pt>
                <c:pt idx="115">
                  <c:v>-1.4934246153435988</c:v>
                </c:pt>
                <c:pt idx="116">
                  <c:v>-1.547265677272193</c:v>
                </c:pt>
                <c:pt idx="117">
                  <c:v>-1.5904696501704523</c:v>
                </c:pt>
                <c:pt idx="118">
                  <c:v>-1.6227395168467396</c:v>
                </c:pt>
                <c:pt idx="119">
                  <c:v>-1.6438534295279936</c:v>
                </c:pt>
                <c:pt idx="120">
                  <c:v>-1.6536662350112021</c:v>
                </c:pt>
                <c:pt idx="121">
                  <c:v>-1.6521104725576596</c:v>
                </c:pt>
                <c:pt idx="122">
                  <c:v>-1.6391968376697426</c:v>
                </c:pt>
                <c:pt idx="123">
                  <c:v>-1.6150141085618366</c:v>
                </c:pt>
                <c:pt idx="124">
                  <c:v>-1.5797285358309099</c:v>
                </c:pt>
                <c:pt idx="125">
                  <c:v>-1.5335826995226154</c:v>
                </c:pt>
                <c:pt idx="126">
                  <c:v>-1.4768938414502997</c:v>
                </c:pt>
                <c:pt idx="127">
                  <c:v>-1.410051684231871</c:v>
                </c:pt>
                <c:pt idx="128">
                  <c:v>-1.3335157520380971</c:v>
                </c:pt>
                <c:pt idx="129">
                  <c:v>-1.2478122114716048</c:v>
                </c:pt>
                <c:pt idx="130">
                  <c:v>-1.1535302542947456</c:v>
                </c:pt>
                <c:pt idx="131">
                  <c:v>-1.0513180468742789</c:v>
                </c:pt>
                <c:pt idx="132">
                  <c:v>-0.9418782741894431</c:v>
                </c:pt>
                <c:pt idx="133">
                  <c:v>-0.8259633090373681</c:v>
                </c:pt>
                <c:pt idx="134">
                  <c:v>-0.704370039646351</c:v>
                </c:pt>
                <c:pt idx="135">
                  <c:v>-0.5779343912560019</c:v>
                </c:pt>
                <c:pt idx="136">
                  <c:v>-0.447525579327039</c:v>
                </c:pt>
                <c:pt idx="137">
                  <c:v>-0.31404013388867025</c:v>
                </c:pt>
                <c:pt idx="138">
                  <c:v>-0.17839573610466058</c:v>
                </c:pt>
                <c:pt idx="139">
                  <c:v>-0.04152490943034729</c:v>
                </c:pt>
                <c:pt idx="140">
                  <c:v>0.09563139126763646</c:v>
                </c:pt>
                <c:pt idx="141">
                  <c:v>0.23213024855564462</c:v>
                </c:pt>
                <c:pt idx="142">
                  <c:v>0.367033264769431</c:v>
                </c:pt>
                <c:pt idx="143">
                  <c:v>0.4994130132782678</c:v>
                </c:pt>
                <c:pt idx="144">
                  <c:v>0.6283594143257181</c:v>
                </c:pt>
                <c:pt idx="145">
                  <c:v>0.7529859916147721</c:v>
                </c:pt>
                <c:pt idx="146">
                  <c:v>0.8724359666246845</c:v>
                </c:pt>
                <c:pt idx="147">
                  <c:v>0.9858881487625869</c:v>
                </c:pt>
                <c:pt idx="148">
                  <c:v>1.0925625808564068</c:v>
                </c:pt>
                <c:pt idx="149">
                  <c:v>1.1917259011777046</c:v>
                </c:pt>
                <c:pt idx="150">
                  <c:v>1.2826963851317292</c:v>
                </c:pt>
                <c:pt idx="151">
                  <c:v>1.3648486319543094</c:v>
                </c:pt>
                <c:pt idx="152">
                  <c:v>1.4376178641955635</c:v>
                </c:pt>
                <c:pt idx="153">
                  <c:v>1.500503810432566</c:v>
                </c:pt>
                <c:pt idx="154">
                  <c:v>1.553074144518158</c:v>
                </c:pt>
                <c:pt idx="155">
                  <c:v>1.5949674577219353</c:v>
                </c:pt>
                <c:pt idx="156">
                  <c:v>1.6258957433305903</c:v>
                </c:pt>
                <c:pt idx="157">
                  <c:v>1.6456463766265934</c:v>
                </c:pt>
                <c:pt idx="158">
                  <c:v>1.6540835766333086</c:v>
                </c:pt>
                <c:pt idx="159">
                  <c:v>1.651149339577397</c:v>
                </c:pt>
                <c:pt idx="160">
                  <c:v>1.6368638376511717</c:v>
                </c:pt>
                <c:pt idx="161">
                  <c:v>1.6113252803334974</c:v>
                </c:pt>
                <c:pt idx="162">
                  <c:v>1.5747092392226392</c:v>
                </c:pt>
                <c:pt idx="163">
                  <c:v>1.5272674410226443</c:v>
                </c:pt>
                <c:pt idx="164">
                  <c:v>1.4693260369812515</c:v>
                </c:pt>
                <c:pt idx="165">
                  <c:v>1.4012833606764448</c:v>
                </c:pt>
                <c:pt idx="166">
                  <c:v>1.323607189566452</c:v>
                </c:pt>
                <c:pt idx="167">
                  <c:v>1.2368315291293095</c:v>
                </c:pt>
                <c:pt idx="168">
                  <c:v>1.1415529417002923</c:v>
                </c:pt>
                <c:pt idx="169">
                  <c:v>1.0384264452456549</c:v>
                </c:pt>
                <c:pt idx="170">
                  <c:v>0.9281610102675344</c:v>
                </c:pt>
                <c:pt idx="171">
                  <c:v>0.8115146857978927</c:v>
                </c:pt>
                <c:pt idx="172">
                  <c:v>0.6892893879889894</c:v>
                </c:pt>
                <c:pt idx="173">
                  <c:v>0.5623253871277248</c:v>
                </c:pt>
                <c:pt idx="174">
                  <c:v>0.4314955309742806</c:v>
                </c:pt>
                <c:pt idx="175">
                  <c:v>0.2976992441382526</c:v>
                </c:pt>
                <c:pt idx="176">
                  <c:v>0.1618563447451948</c:v>
                </c:pt>
                <c:pt idx="177">
                  <c:v>0.024900720902509572</c:v>
                </c:pt>
                <c:pt idx="178">
                  <c:v>-0.11222608956252451</c:v>
                </c:pt>
                <c:pt idx="179">
                  <c:v>-0.2485813719546804</c:v>
                </c:pt>
                <c:pt idx="180">
                  <c:v>-0.3832277156535068</c:v>
                </c:pt>
                <c:pt idx="181">
                  <c:v>-0.5152394585916614</c:v>
                </c:pt>
                <c:pt idx="182">
                  <c:v>-0.6437090509647992</c:v>
                </c:pt>
                <c:pt idx="183">
                  <c:v>-0.7677532944238346</c:v>
                </c:pt>
                <c:pt idx="184">
                  <c:v>-0.8865194138566688</c:v>
                </c:pt>
                <c:pt idx="185">
                  <c:v>-0.9991909200173142</c:v>
                </c:pt>
                <c:pt idx="186">
                  <c:v>-1.104993222698143</c:v>
                </c:pt>
                <c:pt idx="187">
                  <c:v>-1.203198955856088</c:v>
                </c:pt>
                <c:pt idx="188">
                  <c:v>-1.2931329780838212</c:v>
                </c:pt>
                <c:pt idx="189">
                  <c:v>-1.3741770140486904</c:v>
                </c:pt>
                <c:pt idx="190">
                  <c:v>-1.4457739049908382</c:v>
                </c:pt>
                <c:pt idx="191">
                  <c:v>-1.5074314390591013</c:v>
                </c:pt>
                <c:pt idx="192">
                  <c:v>-1.558725735152186</c:v>
                </c:pt>
                <c:pt idx="193">
                  <c:v>-1.5993041570019295</c:v>
                </c:pt>
                <c:pt idx="194">
                  <c:v>-1.628887737465024</c:v>
                </c:pt>
                <c:pt idx="195">
                  <c:v>-1.6472730963567705</c:v>
                </c:pt>
                <c:pt idx="196">
                  <c:v>-1.6543338386421997</c:v>
                </c:pt>
                <c:pt idx="197">
                  <c:v>-1.6500214233723243</c:v>
                </c:pt>
                <c:pt idx="198">
                  <c:v>-1.6343654973917907</c:v>
                </c:pt>
                <c:pt idx="199">
                  <c:v>-1.6074736915237688</c:v>
                </c:pt>
                <c:pt idx="200">
                  <c:v>-1.569530880633259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i, p (t)'!$AD$48:$AD$248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9.39999999999999</c:v>
                </c:pt>
                <c:pt idx="95">
                  <c:v>9.49999999999999</c:v>
                </c:pt>
                <c:pt idx="96">
                  <c:v>9.59999999999999</c:v>
                </c:pt>
                <c:pt idx="97">
                  <c:v>9.69999999999999</c:v>
                </c:pt>
                <c:pt idx="98">
                  <c:v>9.79999999999999</c:v>
                </c:pt>
                <c:pt idx="99">
                  <c:v>9.89999999999999</c:v>
                </c:pt>
                <c:pt idx="100">
                  <c:v>9.99999999999999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</c:numCache>
            </c:numRef>
          </c:xVal>
          <c:yVal>
            <c:numRef>
              <c:f>'u, i, p (t)'!$Z$48:$Z$248</c:f>
              <c:numCache>
                <c:ptCount val="201"/>
                <c:pt idx="0">
                  <c:v>0</c:v>
                </c:pt>
                <c:pt idx="1">
                  <c:v>1.7237218400024377</c:v>
                </c:pt>
                <c:pt idx="2">
                  <c:v>3.5701420525892344</c:v>
                </c:pt>
                <c:pt idx="3">
                  <c:v>5.4885730785247775</c:v>
                </c:pt>
                <c:pt idx="4">
                  <c:v>7.4263505320946654</c:v>
                </c:pt>
                <c:pt idx="5">
                  <c:v>9.33027893331352</c:v>
                </c:pt>
                <c:pt idx="6">
                  <c:v>11.148092019626766</c:v>
                </c:pt>
                <c:pt idx="7">
                  <c:v>12.829887548920897</c:v>
                </c:pt>
                <c:pt idx="8">
                  <c:v>14.32949720591635</c:v>
                </c:pt>
                <c:pt idx="9">
                  <c:v>15.605754005545954</c:v>
                </c:pt>
                <c:pt idx="10">
                  <c:v>16.623622400814465</c:v>
                </c:pt>
                <c:pt idx="11">
                  <c:v>17.355160071643535</c:v>
                </c:pt>
                <c:pt idx="12">
                  <c:v>17.78028499186682</c:v>
                </c:pt>
                <c:pt idx="13">
                  <c:v>17.887326717005077</c:v>
                </c:pt>
                <c:pt idx="14">
                  <c:v>17.673346758979243</c:v>
                </c:pt>
                <c:pt idx="15">
                  <c:v>17.144219252898825</c:v>
                </c:pt>
                <c:pt idx="16">
                  <c:v>16.31446970147703</c:v>
                </c:pt>
                <c:pt idx="17">
                  <c:v>15.206876223828727</c:v>
                </c:pt>
                <c:pt idx="18">
                  <c:v>13.851844255089741</c:v>
                </c:pt>
                <c:pt idx="19">
                  <c:v>12.286571862478699</c:v>
                </c:pt>
                <c:pt idx="20">
                  <c:v>10.554028591378295</c:v>
                </c:pt>
                <c:pt idx="21">
                  <c:v>8.701775873949824</c:v>
                </c:pt>
                <c:pt idx="22">
                  <c:v>6.780661382187979</c:v>
                </c:pt>
                <c:pt idx="23">
                  <c:v>4.843423167775566</c:v>
                </c:pt>
                <c:pt idx="24">
                  <c:v>2.9432419076122045</c:v>
                </c:pt>
                <c:pt idx="25">
                  <c:v>1.1322809984839222</c:v>
                </c:pt>
                <c:pt idx="26">
                  <c:v>-0.5397454220965443</c:v>
                </c:pt>
                <c:pt idx="27">
                  <c:v>-2.0269372184726726</c:v>
                </c:pt>
                <c:pt idx="28">
                  <c:v>-3.288468298209119</c:v>
                </c:pt>
                <c:pt idx="29">
                  <c:v>-4.289707361834748</c:v>
                </c:pt>
                <c:pt idx="30">
                  <c:v>-5.00316859436519</c:v>
                </c:pt>
                <c:pt idx="31">
                  <c:v>-5.40926620041125</c:v>
                </c:pt>
                <c:pt idx="32">
                  <c:v>-5.496852069525709</c:v>
                </c:pt>
                <c:pt idx="33">
                  <c:v>-5.2635218119067835</c:v>
                </c:pt>
                <c:pt idx="34">
                  <c:v>-4.715680763227203</c:v>
                </c:pt>
                <c:pt idx="35">
                  <c:v>-3.8683681466374487</c:v>
                </c:pt>
                <c:pt idx="36">
                  <c:v>-2.7448442190127844</c:v>
                </c:pt>
                <c:pt idx="37">
                  <c:v>-1.375951735022985</c:v>
                </c:pt>
                <c:pt idx="38">
                  <c:v>0.20073074201444766</c:v>
                </c:pt>
                <c:pt idx="39">
                  <c:v>1.9419204393559244</c:v>
                </c:pt>
                <c:pt idx="40">
                  <c:v>3.799818564872322</c:v>
                </c:pt>
                <c:pt idx="41">
                  <c:v>5.723422469952613</c:v>
                </c:pt>
                <c:pt idx="42">
                  <c:v>7.659925764036358</c:v>
                </c:pt>
                <c:pt idx="43">
                  <c:v>9.5561679451101</c:v>
                </c:pt>
                <c:pt idx="44">
                  <c:v>11.360093751200985</c:v>
                </c:pt>
                <c:pt idx="45">
                  <c:v>13.022182171041045</c:v>
                </c:pt>
                <c:pt idx="46">
                  <c:v>14.496805884987033</c:v>
                </c:pt>
                <c:pt idx="47">
                  <c:v>15.743483817094631</c:v>
                </c:pt>
                <c:pt idx="48">
                  <c:v>16.727992413537503</c:v>
                </c:pt>
                <c:pt idx="49">
                  <c:v>17.423305140777988</c:v>
                </c:pt>
                <c:pt idx="50">
                  <c:v>17.81033441257268</c:v>
                </c:pt>
                <c:pt idx="51">
                  <c:v>17.87845557858128</c:v>
                </c:pt>
                <c:pt idx="52">
                  <c:v>17.62579859014762</c:v>
                </c:pt>
                <c:pt idx="53">
                  <c:v>17.059299336502242</c:v>
                </c:pt>
                <c:pt idx="54">
                  <c:v>16.194509242115224</c:v>
                </c:pt>
                <c:pt idx="55">
                  <c:v>15.055168352094823</c:v>
                </c:pt>
                <c:pt idx="56">
                  <c:v>13.672553625206344</c:v>
                </c:pt>
                <c:pt idx="57">
                  <c:v>12.084620325041127</c:v>
                </c:pt>
                <c:pt idx="58">
                  <c:v>10.334960079694284</c:v>
                </c:pt>
                <c:pt idx="59">
                  <c:v>8.471604213088524</c:v>
                </c:pt>
                <c:pt idx="60">
                  <c:v>6.545705198654195</c:v>
                </c:pt>
                <c:pt idx="61">
                  <c:v>4.610132431835807</c:v>
                </c:pt>
                <c:pt idx="62">
                  <c:v>2.7180208699979027</c:v>
                </c:pt>
                <c:pt idx="63">
                  <c:v>0.9213123821784219</c:v>
                </c:pt>
                <c:pt idx="64">
                  <c:v>-0.7306701487357655</c:v>
                </c:pt>
                <c:pt idx="65">
                  <c:v>-2.192576827947617</c:v>
                </c:pt>
                <c:pt idx="66">
                  <c:v>-3.4242756850127156</c:v>
                </c:pt>
                <c:pt idx="67">
                  <c:v>-4.391954368683892</c:v>
                </c:pt>
                <c:pt idx="68">
                  <c:v>-5.069048356830522</c:v>
                </c:pt>
                <c:pt idx="69">
                  <c:v>-5.436970200399426</c:v>
                </c:pt>
                <c:pt idx="70">
                  <c:v>-5.4856197823571975</c:v>
                </c:pt>
                <c:pt idx="71">
                  <c:v>-5.2136615840876175</c:v>
                </c:pt>
                <c:pt idx="72">
                  <c:v>-4.628561347782198</c:v>
                </c:pt>
                <c:pt idx="73">
                  <c:v>-3.746381128375338</c:v>
                </c:pt>
                <c:pt idx="74">
                  <c:v>-2.5913383612172347</c:v>
                </c:pt>
                <c:pt idx="75">
                  <c:v>-1.1951410498711663</c:v>
                </c:pt>
                <c:pt idx="76">
                  <c:v>0.40388267567324854</c:v>
                </c:pt>
                <c:pt idx="77">
                  <c:v>2.16183673517649</c:v>
                </c:pt>
                <c:pt idx="78">
                  <c:v>4.030462124584517</c:v>
                </c:pt>
                <c:pt idx="79">
                  <c:v>5.958461712578589</c:v>
                </c:pt>
                <c:pt idx="80">
                  <c:v>7.89290843918793</c:v>
                </c:pt>
                <c:pt idx="81">
                  <c:v>9.780698258879104</c:v>
                </c:pt>
                <c:pt idx="82">
                  <c:v>11.570007942217305</c:v>
                </c:pt>
                <c:pt idx="83">
                  <c:v>13.211717716819845</c:v>
                </c:pt>
                <c:pt idx="84">
                  <c:v>14.66075969354608</c:v>
                </c:pt>
                <c:pt idx="85">
                  <c:v>15.877355061197175</c:v>
                </c:pt>
                <c:pt idx="86">
                  <c:v>16.828106086503553</c:v>
                </c:pt>
                <c:pt idx="87">
                  <c:v>17.48691294203424</c:v>
                </c:pt>
                <c:pt idx="88">
                  <c:v>17.835690193451565</c:v>
                </c:pt>
                <c:pt idx="89">
                  <c:v>17.86486327724567</c:v>
                </c:pt>
                <c:pt idx="90">
                  <c:v>17.57363133974152</c:v>
                </c:pt>
                <c:pt idx="91">
                  <c:v>16.9699892219742</c:v>
                </c:pt>
                <c:pt idx="92">
                  <c:v>16.070507986908073</c:v>
                </c:pt>
                <c:pt idx="93">
                  <c:v>14.899880013922871</c:v>
                </c:pt>
                <c:pt idx="94">
                  <c:v>13.490241148542582</c:v>
                </c:pt>
                <c:pt idx="95">
                  <c:v>11.880288515615595</c:v>
                </c:pt>
                <c:pt idx="96">
                  <c:v>10.114218213566293</c:v>
                </c:pt>
                <c:pt idx="97">
                  <c:v>8.24051205191955</c:v>
                </c:pt>
                <c:pt idx="98">
                  <c:v>6.310606638339819</c:v>
                </c:pt>
                <c:pt idx="99">
                  <c:v>4.377481351141473</c:v>
                </c:pt>
                <c:pt idx="100">
                  <c:v>2.494203959967004</c:v>
                </c:pt>
                <c:pt idx="101">
                  <c:v>0.7124738199637549</c:v>
                </c:pt>
                <c:pt idx="102">
                  <c:v>-0.9187973685963179</c:v>
                </c:pt>
                <c:pt idx="103">
                  <c:v>-2.3548282745539875</c:v>
                </c:pt>
                <c:pt idx="104">
                  <c:v>-3.5561972640287705</c:v>
                </c:pt>
                <c:pt idx="105">
                  <c:v>-4.4899245952465385</c:v>
                </c:pt>
                <c:pt idx="106">
                  <c:v>-5.130377771829423</c:v>
                </c:pt>
                <c:pt idx="107">
                  <c:v>-5.459975200971902</c:v>
                </c:pt>
                <c:pt idx="108">
                  <c:v>-5.4696688398180155</c:v>
                </c:pt>
                <c:pt idx="109">
                  <c:v>-5.159192580528457</c:v>
                </c:pt>
                <c:pt idx="110">
                  <c:v>-4.537069555419867</c:v>
                </c:pt>
                <c:pt idx="111">
                  <c:v>-3.620378161637219</c:v>
                </c:pt>
                <c:pt idx="112">
                  <c:v>-2.4342832284031997</c:v>
                </c:pt>
                <c:pt idx="113">
                  <c:v>-1.0113451971479648</c:v>
                </c:pt>
                <c:pt idx="114">
                  <c:v>0.6093737212318622</c:v>
                </c:pt>
                <c:pt idx="115">
                  <c:v>2.383381874392115</c:v>
                </c:pt>
                <c:pt idx="116">
                  <c:v>4.2619795445032365</c:v>
                </c:pt>
                <c:pt idx="117">
                  <c:v>6.193595843186406</c:v>
                </c:pt>
                <c:pt idx="118">
                  <c:v>8.125204425250905</c:v>
                </c:pt>
                <c:pt idx="119">
                  <c:v>10.003779157340839</c:v>
                </c:pt>
                <c:pt idx="120">
                  <c:v>11.777749780767454</c:v>
                </c:pt>
                <c:pt idx="121">
                  <c:v>13.398417607959919</c:v>
                </c:pt>
                <c:pt idx="122">
                  <c:v>14.82129238911922</c:v>
                </c:pt>
                <c:pt idx="123">
                  <c:v>16.007313649677705</c:v>
                </c:pt>
                <c:pt idx="124">
                  <c:v>16.92392297065284</c:v>
                </c:pt>
                <c:pt idx="125">
                  <c:v>17.54595777586819</c:v>
                </c:pt>
                <c:pt idx="126">
                  <c:v>17.856342089973747</c:v>
                </c:pt>
                <c:pt idx="127">
                  <c:v>17.846555304713714</c:v>
                </c:pt>
                <c:pt idx="128">
                  <c:v>17.51686608496415</c:v>
                </c:pt>
                <c:pt idx="129">
                  <c:v>16.876324993398438</c:v>
                </c:pt>
                <c:pt idx="130">
                  <c:v>15.94251603624671</c:v>
                </c:pt>
                <c:pt idx="131">
                  <c:v>14.741073950665646</c:v>
                </c:pt>
                <c:pt idx="132">
                  <c:v>13.304980485049136</c:v>
                </c:pt>
                <c:pt idx="133">
                  <c:v>11.673658990652841</c:v>
                </c:pt>
                <c:pt idx="134">
                  <c:v>9.89189217962202</c:v>
                </c:pt>
                <c:pt idx="135">
                  <c:v>8.008592758914027</c:v>
                </c:pt>
                <c:pt idx="136">
                  <c:v>6.075460688426707</c:v>
                </c:pt>
                <c:pt idx="137">
                  <c:v>4.14556392401609</c:v>
                </c:pt>
                <c:pt idx="138">
                  <c:v>2.271881606561203</c:v>
                </c:pt>
                <c:pt idx="139">
                  <c:v>0.5058496891605397</c:v>
                </c:pt>
                <c:pt idx="140">
                  <c:v>-1.104051072388705</c:v>
                </c:pt>
                <c:pt idx="141">
                  <c:v>-2.5136260036250984</c:v>
                </c:pt>
                <c:pt idx="142">
                  <c:v>-3.684179734807161</c:v>
                </c:pt>
                <c:pt idx="143">
                  <c:v>-4.583578458482413</c:v>
                </c:pt>
                <c:pt idx="144">
                  <c:v>-5.187132060357218</c:v>
                </c:pt>
                <c:pt idx="145">
                  <c:v>-5.47827190738786</c:v>
                </c:pt>
                <c:pt idx="146">
                  <c:v>-5.44900568658859</c:v>
                </c:pt>
                <c:pt idx="147">
                  <c:v>-5.100136808412917</c:v>
                </c:pt>
                <c:pt idx="148">
                  <c:v>-4.441242351690158</c:v>
                </c:pt>
                <c:pt idx="149">
                  <c:v>-3.4904101555684313</c:v>
                </c:pt>
                <c:pt idx="150">
                  <c:v>-2.2737422757637833</c:v>
                </c:pt>
                <c:pt idx="151">
                  <c:v>-0.8246384361349232</c:v>
                </c:pt>
                <c:pt idx="152">
                  <c:v>0.8171208538711994</c:v>
                </c:pt>
                <c:pt idx="153">
                  <c:v>2.606466345827102</c:v>
                </c:pt>
                <c:pt idx="154">
                  <c:v>4.49427728433896</c:v>
                </c:pt>
                <c:pt idx="155">
                  <c:v>6.428729860222336</c:v>
                </c:pt>
                <c:pt idx="156">
                  <c:v>8.356719867370604</c:v>
                </c:pt>
                <c:pt idx="157">
                  <c:v>10.225320508824622</c:v>
                </c:pt>
                <c:pt idx="158">
                  <c:v>11.983235332641463</c:v>
                </c:pt>
                <c:pt idx="159">
                  <c:v>13.582206411857316</c:v>
                </c:pt>
                <c:pt idx="160">
                  <c:v>14.978339111469122</c:v>
                </c:pt>
                <c:pt idx="161">
                  <c:v>16.133307075195802</c:v>
                </c:pt>
                <c:pt idx="162">
                  <c:v>17.015404352962847</c:v>
                </c:pt>
                <c:pt idx="163">
                  <c:v>17.600415786317498</c:v>
                </c:pt>
                <c:pt idx="164">
                  <c:v>17.872281758126174</c:v>
                </c:pt>
                <c:pt idx="165">
                  <c:v>17.823539057979797</c:v>
                </c:pt>
                <c:pt idx="166">
                  <c:v>17.455525760756494</c:v>
                </c:pt>
                <c:pt idx="167">
                  <c:v>16.778344494057176</c:v>
                </c:pt>
                <c:pt idx="168">
                  <c:v>15.810585102888403</c:v>
                </c:pt>
                <c:pt idx="169">
                  <c:v>14.578814324946975</c:v>
                </c:pt>
                <c:pt idx="170">
                  <c:v>13.116846485837506</c:v>
                </c:pt>
                <c:pt idx="171">
                  <c:v>11.464815234953802</c:v>
                </c:pt>
                <c:pt idx="172">
                  <c:v>9.668071804543743</c:v>
                </c:pt>
                <c:pt idx="173">
                  <c:v>7.775940036731281</c:v>
                </c:pt>
                <c:pt idx="174">
                  <c:v>5.8403623552447</c:v>
                </c:pt>
                <c:pt idx="175">
                  <c:v>3.914473852365013</c:v>
                </c:pt>
                <c:pt idx="176">
                  <c:v>2.0511436349756074</c:v>
                </c:pt>
                <c:pt idx="177">
                  <c:v>0.30152347238977734</c:v>
                </c:pt>
                <c:pt idx="178">
                  <c:v>-1.286356411813862</c:v>
                </c:pt>
                <c:pt idx="179">
                  <c:v>-2.6689058559043874</c:v>
                </c:pt>
                <c:pt idx="180">
                  <c:v>-3.8081713884209347</c:v>
                </c:pt>
                <c:pt idx="181">
                  <c:v>-4.672878119297266</c:v>
                </c:pt>
                <c:pt idx="182">
                  <c:v>-5.239288291903613</c:v>
                </c:pt>
                <c:pt idx="183">
                  <c:v>-5.491852927204796</c:v>
                </c:pt>
                <c:pt idx="184">
                  <c:v>-5.423638671230038</c:v>
                </c:pt>
                <c:pt idx="185">
                  <c:v>-5.036518128122706</c:v>
                </c:pt>
                <c:pt idx="186">
                  <c:v>-4.341118453784937</c:v>
                </c:pt>
                <c:pt idx="187">
                  <c:v>-3.3565296213145097</c:v>
                </c:pt>
                <c:pt idx="188">
                  <c:v>-2.1097803668724877</c:v>
                </c:pt>
                <c:pt idx="189">
                  <c:v>-0.6350962022117863</c:v>
                </c:pt>
                <c:pt idx="190">
                  <c:v>1.0270401372424862</c:v>
                </c:pt>
                <c:pt idx="191">
                  <c:v>2.831000016367258</c:v>
                </c:pt>
                <c:pt idx="192">
                  <c:v>4.727261488528448</c:v>
                </c:pt>
                <c:pt idx="193">
                  <c:v>6.663768762178165</c:v>
                </c:pt>
                <c:pt idx="194">
                  <c:v>8.587361226056704</c:v>
                </c:pt>
                <c:pt idx="195">
                  <c:v>10.445232803685178</c:v>
                </c:pt>
                <c:pt idx="196">
                  <c:v>12.186381575239896</c:v>
                </c:pt>
                <c:pt idx="197">
                  <c:v>13.763009872078275</c:v>
                </c:pt>
                <c:pt idx="198">
                  <c:v>15.131836408800725</c:v>
                </c:pt>
                <c:pt idx="199">
                  <c:v>16.25528443246096</c:v>
                </c:pt>
                <c:pt idx="200">
                  <c:v>17.10251327208972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i, p (t)'!$AE$48:$AE$248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9.39999999999999</c:v>
                </c:pt>
                <c:pt idx="95">
                  <c:v>9.49999999999999</c:v>
                </c:pt>
                <c:pt idx="96">
                  <c:v>9.59999999999999</c:v>
                </c:pt>
                <c:pt idx="97">
                  <c:v>9.69999999999999</c:v>
                </c:pt>
                <c:pt idx="98">
                  <c:v>9.79999999999999</c:v>
                </c:pt>
                <c:pt idx="99">
                  <c:v>9.89999999999999</c:v>
                </c:pt>
                <c:pt idx="100">
                  <c:v>9.99999999999999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</c:numCache>
            </c:numRef>
          </c:xVal>
          <c:yVal>
            <c:numRef>
              <c:f>'u, i, p (t)'!$AA$48:$AA$248</c:f>
              <c:numCache>
                <c:ptCount val="201"/>
                <c:pt idx="0">
                  <c:v>6.193314746186386</c:v>
                </c:pt>
                <c:pt idx="1">
                  <c:v>6.193314746186386</c:v>
                </c:pt>
                <c:pt idx="2">
                  <c:v>6.193314746186386</c:v>
                </c:pt>
                <c:pt idx="3">
                  <c:v>6.193314746186386</c:v>
                </c:pt>
                <c:pt idx="4">
                  <c:v>6.193314746186386</c:v>
                </c:pt>
                <c:pt idx="5">
                  <c:v>6.193314746186386</c:v>
                </c:pt>
                <c:pt idx="6">
                  <c:v>6.193314746186386</c:v>
                </c:pt>
                <c:pt idx="7">
                  <c:v>6.193314746186386</c:v>
                </c:pt>
                <c:pt idx="8">
                  <c:v>6.193314746186386</c:v>
                </c:pt>
                <c:pt idx="9">
                  <c:v>6.193314746186386</c:v>
                </c:pt>
                <c:pt idx="10">
                  <c:v>6.193314746186386</c:v>
                </c:pt>
                <c:pt idx="11">
                  <c:v>6.193314746186386</c:v>
                </c:pt>
                <c:pt idx="12">
                  <c:v>6.193314746186386</c:v>
                </c:pt>
                <c:pt idx="13">
                  <c:v>6.193314746186386</c:v>
                </c:pt>
                <c:pt idx="14">
                  <c:v>6.193314746186386</c:v>
                </c:pt>
                <c:pt idx="15">
                  <c:v>6.193314746186386</c:v>
                </c:pt>
                <c:pt idx="16">
                  <c:v>6.193314746186386</c:v>
                </c:pt>
                <c:pt idx="17">
                  <c:v>6.193314746186386</c:v>
                </c:pt>
                <c:pt idx="18">
                  <c:v>6.193314746186386</c:v>
                </c:pt>
                <c:pt idx="19">
                  <c:v>6.193314746186386</c:v>
                </c:pt>
                <c:pt idx="20">
                  <c:v>6.193314746186386</c:v>
                </c:pt>
                <c:pt idx="21">
                  <c:v>6.193314746186386</c:v>
                </c:pt>
                <c:pt idx="22">
                  <c:v>6.193314746186386</c:v>
                </c:pt>
                <c:pt idx="23">
                  <c:v>6.193314746186386</c:v>
                </c:pt>
                <c:pt idx="24">
                  <c:v>6.193314746186386</c:v>
                </c:pt>
                <c:pt idx="25">
                  <c:v>6.193314746186386</c:v>
                </c:pt>
                <c:pt idx="26">
                  <c:v>6.193314746186386</c:v>
                </c:pt>
                <c:pt idx="27">
                  <c:v>6.193314746186386</c:v>
                </c:pt>
                <c:pt idx="28">
                  <c:v>6.193314746186386</c:v>
                </c:pt>
                <c:pt idx="29">
                  <c:v>6.193314746186386</c:v>
                </c:pt>
                <c:pt idx="30">
                  <c:v>6.193314746186386</c:v>
                </c:pt>
                <c:pt idx="31">
                  <c:v>6.193314746186386</c:v>
                </c:pt>
                <c:pt idx="32">
                  <c:v>6.193314746186386</c:v>
                </c:pt>
                <c:pt idx="33">
                  <c:v>6.193314746186386</c:v>
                </c:pt>
                <c:pt idx="34">
                  <c:v>6.193314746186386</c:v>
                </c:pt>
                <c:pt idx="35">
                  <c:v>6.193314746186386</c:v>
                </c:pt>
                <c:pt idx="36">
                  <c:v>6.193314746186386</c:v>
                </c:pt>
                <c:pt idx="37">
                  <c:v>6.193314746186386</c:v>
                </c:pt>
                <c:pt idx="38">
                  <c:v>6.193314746186386</c:v>
                </c:pt>
                <c:pt idx="39">
                  <c:v>6.193314746186386</c:v>
                </c:pt>
                <c:pt idx="40">
                  <c:v>6.193314746186386</c:v>
                </c:pt>
                <c:pt idx="41">
                  <c:v>6.193314746186386</c:v>
                </c:pt>
                <c:pt idx="42">
                  <c:v>6.193314746186386</c:v>
                </c:pt>
                <c:pt idx="43">
                  <c:v>6.193314746186386</c:v>
                </c:pt>
                <c:pt idx="44">
                  <c:v>6.193314746186386</c:v>
                </c:pt>
                <c:pt idx="45">
                  <c:v>6.193314746186386</c:v>
                </c:pt>
                <c:pt idx="46">
                  <c:v>6.193314746186386</c:v>
                </c:pt>
                <c:pt idx="47">
                  <c:v>6.193314746186386</c:v>
                </c:pt>
                <c:pt idx="48">
                  <c:v>6.193314746186386</c:v>
                </c:pt>
                <c:pt idx="49">
                  <c:v>6.193314746186386</c:v>
                </c:pt>
                <c:pt idx="50">
                  <c:v>6.193314746186386</c:v>
                </c:pt>
                <c:pt idx="51">
                  <c:v>6.193314746186386</c:v>
                </c:pt>
                <c:pt idx="52">
                  <c:v>6.193314746186386</c:v>
                </c:pt>
                <c:pt idx="53">
                  <c:v>6.193314746186386</c:v>
                </c:pt>
                <c:pt idx="54">
                  <c:v>6.193314746186386</c:v>
                </c:pt>
                <c:pt idx="55">
                  <c:v>6.193314746186386</c:v>
                </c:pt>
                <c:pt idx="56">
                  <c:v>6.193314746186386</c:v>
                </c:pt>
                <c:pt idx="57">
                  <c:v>6.193314746186386</c:v>
                </c:pt>
                <c:pt idx="58">
                  <c:v>6.193314746186386</c:v>
                </c:pt>
                <c:pt idx="59">
                  <c:v>6.193314746186386</c:v>
                </c:pt>
                <c:pt idx="60">
                  <c:v>6.193314746186386</c:v>
                </c:pt>
                <c:pt idx="61">
                  <c:v>6.193314746186386</c:v>
                </c:pt>
                <c:pt idx="62">
                  <c:v>6.193314746186386</c:v>
                </c:pt>
                <c:pt idx="63">
                  <c:v>6.193314746186386</c:v>
                </c:pt>
                <c:pt idx="64">
                  <c:v>6.193314746186386</c:v>
                </c:pt>
                <c:pt idx="65">
                  <c:v>6.193314746186386</c:v>
                </c:pt>
                <c:pt idx="66">
                  <c:v>6.193314746186386</c:v>
                </c:pt>
                <c:pt idx="67">
                  <c:v>6.193314746186386</c:v>
                </c:pt>
                <c:pt idx="68">
                  <c:v>6.193314746186386</c:v>
                </c:pt>
                <c:pt idx="69">
                  <c:v>6.193314746186386</c:v>
                </c:pt>
                <c:pt idx="70">
                  <c:v>6.193314746186386</c:v>
                </c:pt>
                <c:pt idx="71">
                  <c:v>6.193314746186386</c:v>
                </c:pt>
                <c:pt idx="72">
                  <c:v>6.193314746186386</c:v>
                </c:pt>
                <c:pt idx="73">
                  <c:v>6.193314746186386</c:v>
                </c:pt>
                <c:pt idx="74">
                  <c:v>6.193314746186386</c:v>
                </c:pt>
                <c:pt idx="75">
                  <c:v>6.193314746186386</c:v>
                </c:pt>
                <c:pt idx="76">
                  <c:v>6.193314746186386</c:v>
                </c:pt>
                <c:pt idx="77">
                  <c:v>6.193314746186386</c:v>
                </c:pt>
                <c:pt idx="78">
                  <c:v>6.193314746186386</c:v>
                </c:pt>
                <c:pt idx="79">
                  <c:v>6.193314746186386</c:v>
                </c:pt>
                <c:pt idx="80">
                  <c:v>6.193314746186386</c:v>
                </c:pt>
                <c:pt idx="81">
                  <c:v>6.193314746186386</c:v>
                </c:pt>
                <c:pt idx="82">
                  <c:v>6.193314746186386</c:v>
                </c:pt>
                <c:pt idx="83">
                  <c:v>6.193314746186386</c:v>
                </c:pt>
                <c:pt idx="84">
                  <c:v>6.193314746186386</c:v>
                </c:pt>
                <c:pt idx="85">
                  <c:v>6.193314746186386</c:v>
                </c:pt>
                <c:pt idx="86">
                  <c:v>6.193314746186386</c:v>
                </c:pt>
                <c:pt idx="87">
                  <c:v>6.193314746186386</c:v>
                </c:pt>
                <c:pt idx="88">
                  <c:v>6.193314746186386</c:v>
                </c:pt>
                <c:pt idx="89">
                  <c:v>6.193314746186386</c:v>
                </c:pt>
                <c:pt idx="90">
                  <c:v>6.193314746186386</c:v>
                </c:pt>
                <c:pt idx="91">
                  <c:v>6.193314746186386</c:v>
                </c:pt>
                <c:pt idx="92">
                  <c:v>6.193314746186386</c:v>
                </c:pt>
                <c:pt idx="93">
                  <c:v>6.193314746186386</c:v>
                </c:pt>
                <c:pt idx="94">
                  <c:v>6.193314746186386</c:v>
                </c:pt>
                <c:pt idx="95">
                  <c:v>6.193314746186386</c:v>
                </c:pt>
                <c:pt idx="96">
                  <c:v>6.193314746186386</c:v>
                </c:pt>
                <c:pt idx="97">
                  <c:v>6.193314746186386</c:v>
                </c:pt>
                <c:pt idx="98">
                  <c:v>6.193314746186386</c:v>
                </c:pt>
                <c:pt idx="99">
                  <c:v>6.193314746186386</c:v>
                </c:pt>
                <c:pt idx="100">
                  <c:v>6.193314746186386</c:v>
                </c:pt>
                <c:pt idx="101">
                  <c:v>6.193314746186386</c:v>
                </c:pt>
                <c:pt idx="102">
                  <c:v>6.193314746186386</c:v>
                </c:pt>
                <c:pt idx="103">
                  <c:v>6.193314746186386</c:v>
                </c:pt>
                <c:pt idx="104">
                  <c:v>6.193314746186386</c:v>
                </c:pt>
                <c:pt idx="105">
                  <c:v>6.193314746186386</c:v>
                </c:pt>
                <c:pt idx="106">
                  <c:v>6.193314746186386</c:v>
                </c:pt>
                <c:pt idx="107">
                  <c:v>6.193314746186386</c:v>
                </c:pt>
                <c:pt idx="108">
                  <c:v>6.193314746186386</c:v>
                </c:pt>
                <c:pt idx="109">
                  <c:v>6.193314746186386</c:v>
                </c:pt>
                <c:pt idx="110">
                  <c:v>6.193314746186386</c:v>
                </c:pt>
                <c:pt idx="111">
                  <c:v>6.193314746186386</c:v>
                </c:pt>
                <c:pt idx="112">
                  <c:v>6.193314746186386</c:v>
                </c:pt>
                <c:pt idx="113">
                  <c:v>6.193314746186386</c:v>
                </c:pt>
                <c:pt idx="114">
                  <c:v>6.193314746186386</c:v>
                </c:pt>
                <c:pt idx="115">
                  <c:v>6.193314746186386</c:v>
                </c:pt>
                <c:pt idx="116">
                  <c:v>6.193314746186386</c:v>
                </c:pt>
                <c:pt idx="117">
                  <c:v>6.193314746186386</c:v>
                </c:pt>
                <c:pt idx="118">
                  <c:v>6.193314746186386</c:v>
                </c:pt>
                <c:pt idx="119">
                  <c:v>6.193314746186386</c:v>
                </c:pt>
                <c:pt idx="120">
                  <c:v>6.193314746186386</c:v>
                </c:pt>
                <c:pt idx="121">
                  <c:v>6.193314746186386</c:v>
                </c:pt>
                <c:pt idx="122">
                  <c:v>6.193314746186386</c:v>
                </c:pt>
                <c:pt idx="123">
                  <c:v>6.193314746186386</c:v>
                </c:pt>
                <c:pt idx="124">
                  <c:v>6.193314746186386</c:v>
                </c:pt>
                <c:pt idx="125">
                  <c:v>6.193314746186386</c:v>
                </c:pt>
                <c:pt idx="126">
                  <c:v>6.193314746186386</c:v>
                </c:pt>
                <c:pt idx="127">
                  <c:v>6.193314746186386</c:v>
                </c:pt>
                <c:pt idx="128">
                  <c:v>6.193314746186386</c:v>
                </c:pt>
                <c:pt idx="129">
                  <c:v>6.193314746186386</c:v>
                </c:pt>
                <c:pt idx="130">
                  <c:v>6.193314746186386</c:v>
                </c:pt>
                <c:pt idx="131">
                  <c:v>6.193314746186386</c:v>
                </c:pt>
                <c:pt idx="132">
                  <c:v>6.193314746186386</c:v>
                </c:pt>
                <c:pt idx="133">
                  <c:v>6.193314746186386</c:v>
                </c:pt>
                <c:pt idx="134">
                  <c:v>6.193314746186386</c:v>
                </c:pt>
                <c:pt idx="135">
                  <c:v>6.193314746186386</c:v>
                </c:pt>
                <c:pt idx="136">
                  <c:v>6.193314746186386</c:v>
                </c:pt>
                <c:pt idx="137">
                  <c:v>6.193314746186386</c:v>
                </c:pt>
                <c:pt idx="138">
                  <c:v>6.193314746186386</c:v>
                </c:pt>
                <c:pt idx="139">
                  <c:v>6.193314746186386</c:v>
                </c:pt>
                <c:pt idx="140">
                  <c:v>6.193314746186386</c:v>
                </c:pt>
                <c:pt idx="141">
                  <c:v>6.193314746186386</c:v>
                </c:pt>
                <c:pt idx="142">
                  <c:v>6.193314746186386</c:v>
                </c:pt>
                <c:pt idx="143">
                  <c:v>6.193314746186386</c:v>
                </c:pt>
                <c:pt idx="144">
                  <c:v>6.193314746186386</c:v>
                </c:pt>
                <c:pt idx="145">
                  <c:v>6.193314746186386</c:v>
                </c:pt>
                <c:pt idx="146">
                  <c:v>6.193314746186386</c:v>
                </c:pt>
                <c:pt idx="147">
                  <c:v>6.193314746186386</c:v>
                </c:pt>
                <c:pt idx="148">
                  <c:v>6.193314746186386</c:v>
                </c:pt>
                <c:pt idx="149">
                  <c:v>6.193314746186386</c:v>
                </c:pt>
                <c:pt idx="150">
                  <c:v>6.193314746186386</c:v>
                </c:pt>
                <c:pt idx="151">
                  <c:v>6.193314746186386</c:v>
                </c:pt>
                <c:pt idx="152">
                  <c:v>6.193314746186386</c:v>
                </c:pt>
                <c:pt idx="153">
                  <c:v>6.193314746186386</c:v>
                </c:pt>
                <c:pt idx="154">
                  <c:v>6.193314746186386</c:v>
                </c:pt>
                <c:pt idx="155">
                  <c:v>6.193314746186386</c:v>
                </c:pt>
                <c:pt idx="156">
                  <c:v>6.193314746186386</c:v>
                </c:pt>
                <c:pt idx="157">
                  <c:v>6.193314746186386</c:v>
                </c:pt>
                <c:pt idx="158">
                  <c:v>6.193314746186386</c:v>
                </c:pt>
                <c:pt idx="159">
                  <c:v>6.193314746186386</c:v>
                </c:pt>
                <c:pt idx="160">
                  <c:v>6.193314746186386</c:v>
                </c:pt>
                <c:pt idx="161">
                  <c:v>6.193314746186386</c:v>
                </c:pt>
                <c:pt idx="162">
                  <c:v>6.193314746186386</c:v>
                </c:pt>
                <c:pt idx="163">
                  <c:v>6.193314746186386</c:v>
                </c:pt>
                <c:pt idx="164">
                  <c:v>6.193314746186386</c:v>
                </c:pt>
                <c:pt idx="165">
                  <c:v>6.193314746186386</c:v>
                </c:pt>
                <c:pt idx="166">
                  <c:v>6.193314746186386</c:v>
                </c:pt>
                <c:pt idx="167">
                  <c:v>6.193314746186386</c:v>
                </c:pt>
                <c:pt idx="168">
                  <c:v>6.193314746186386</c:v>
                </c:pt>
                <c:pt idx="169">
                  <c:v>6.193314746186386</c:v>
                </c:pt>
                <c:pt idx="170">
                  <c:v>6.193314746186386</c:v>
                </c:pt>
                <c:pt idx="171">
                  <c:v>6.193314746186386</c:v>
                </c:pt>
                <c:pt idx="172">
                  <c:v>6.193314746186386</c:v>
                </c:pt>
                <c:pt idx="173">
                  <c:v>6.193314746186386</c:v>
                </c:pt>
                <c:pt idx="174">
                  <c:v>6.193314746186386</c:v>
                </c:pt>
                <c:pt idx="175">
                  <c:v>6.193314746186386</c:v>
                </c:pt>
                <c:pt idx="176">
                  <c:v>6.193314746186386</c:v>
                </c:pt>
                <c:pt idx="177">
                  <c:v>6.193314746186386</c:v>
                </c:pt>
                <c:pt idx="178">
                  <c:v>6.193314746186386</c:v>
                </c:pt>
                <c:pt idx="179">
                  <c:v>6.193314746186386</c:v>
                </c:pt>
                <c:pt idx="180">
                  <c:v>6.193314746186386</c:v>
                </c:pt>
                <c:pt idx="181">
                  <c:v>6.193314746186386</c:v>
                </c:pt>
                <c:pt idx="182">
                  <c:v>6.193314746186386</c:v>
                </c:pt>
                <c:pt idx="183">
                  <c:v>6.193314746186386</c:v>
                </c:pt>
                <c:pt idx="184">
                  <c:v>6.193314746186386</c:v>
                </c:pt>
                <c:pt idx="185">
                  <c:v>6.193314746186386</c:v>
                </c:pt>
                <c:pt idx="186">
                  <c:v>6.193314746186386</c:v>
                </c:pt>
                <c:pt idx="187">
                  <c:v>6.193314746186386</c:v>
                </c:pt>
                <c:pt idx="188">
                  <c:v>6.193314746186386</c:v>
                </c:pt>
                <c:pt idx="189">
                  <c:v>6.193314746186386</c:v>
                </c:pt>
                <c:pt idx="190">
                  <c:v>6.193314746186386</c:v>
                </c:pt>
                <c:pt idx="191">
                  <c:v>6.193314746186386</c:v>
                </c:pt>
                <c:pt idx="192">
                  <c:v>6.193314746186386</c:v>
                </c:pt>
                <c:pt idx="193">
                  <c:v>6.193314746186386</c:v>
                </c:pt>
                <c:pt idx="194">
                  <c:v>6.193314746186386</c:v>
                </c:pt>
                <c:pt idx="195">
                  <c:v>6.193314746186386</c:v>
                </c:pt>
                <c:pt idx="196">
                  <c:v>6.193314746186386</c:v>
                </c:pt>
                <c:pt idx="197">
                  <c:v>6.193314746186386</c:v>
                </c:pt>
                <c:pt idx="198">
                  <c:v>6.193314746186386</c:v>
                </c:pt>
                <c:pt idx="199">
                  <c:v>6.193314746186386</c:v>
                </c:pt>
                <c:pt idx="200">
                  <c:v>6.193314746186386</c:v>
                </c:pt>
              </c:numCache>
            </c:numRef>
          </c:yVal>
          <c:smooth val="1"/>
        </c:ser>
        <c:axId val="29778302"/>
        <c:axId val="66678127"/>
      </c:scatterChart>
      <c:valAx>
        <c:axId val="2977830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 Greek"/>
                    <a:ea typeface="Arial Greek"/>
                    <a:cs typeface="Arial Greek"/>
                  </a:rPr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6678127"/>
        <c:crosses val="autoZero"/>
        <c:crossBetween val="midCat"/>
        <c:dispUnits/>
        <c:majorUnit val="5"/>
        <c:minorUnit val="1"/>
      </c:valAx>
      <c:valAx>
        <c:axId val="666781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29778302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AFDBA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AFDBDB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7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'u, i, p (t)'!#REF!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'u, i, p (t)'!#REF!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'u, i, p (t)'!#REF!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'u, i, p (t)'!#REF!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'u, i, p (t)'!#REF!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'u, i, p (t)'!#REF!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3232232"/>
        <c:axId val="32219177"/>
      </c:scatterChart>
      <c:val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2219177"/>
        <c:crosses val="autoZero"/>
        <c:crossBetween val="midCat"/>
        <c:dispUnits/>
      </c:valAx>
      <c:valAx>
        <c:axId val="3221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323223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1C19A"/>
        </a:gs>
      </a:gsLst>
      <a:lin ang="5400000" scaled="1"/>
    </a:gradFill>
  </c:spPr>
  <c:txPr>
    <a:bodyPr vert="horz" rot="0"/>
    <a:lstStyle/>
    <a:p>
      <a:pPr>
        <a:defRPr lang="en-US" cap="none" sz="3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Greek"/>
                <a:ea typeface="Arial Greek"/>
                <a:cs typeface="Arial Greek"/>
              </a:rPr>
              <a:t>ΔΙΑΝΥΣΜΑΤΑ  </a:t>
            </a:r>
            <a:r>
              <a:rPr lang="en-US" cap="none" sz="1425" b="1" i="0" u="none" baseline="0">
                <a:solidFill>
                  <a:srgbClr val="0000FF"/>
                </a:solidFill>
                <a:latin typeface="Arial Greek"/>
                <a:ea typeface="Arial Greek"/>
                <a:cs typeface="Arial Greek"/>
              </a:rPr>
              <a:t>UR</a:t>
            </a:r>
            <a:r>
              <a:rPr lang="en-US" cap="none" sz="1425" b="1" i="0" u="none" baseline="0">
                <a:latin typeface="Arial Greek"/>
                <a:ea typeface="Arial Greek"/>
                <a:cs typeface="Arial Greek"/>
              </a:rPr>
              <a:t> </a:t>
            </a:r>
            <a:r>
              <a:rPr lang="en-US" cap="none" sz="1425" b="1" i="0" u="none" baseline="0">
                <a:solidFill>
                  <a:srgbClr val="333333"/>
                </a:solidFill>
                <a:latin typeface="Arial Greek"/>
                <a:ea typeface="Arial Greek"/>
                <a:cs typeface="Arial Greek"/>
              </a:rPr>
              <a:t>-</a:t>
            </a:r>
            <a:r>
              <a:rPr lang="en-US" cap="none" sz="1425" b="1" i="0" u="none" baseline="0">
                <a:latin typeface="Arial Greek"/>
                <a:ea typeface="Arial Greek"/>
                <a:cs typeface="Arial Greek"/>
              </a:rPr>
              <a:t> </a:t>
            </a:r>
            <a:r>
              <a:rPr lang="en-US" cap="none" sz="1425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rPr>
              <a:t>Uc</a:t>
            </a:r>
            <a:r>
              <a:rPr lang="en-US" cap="none" sz="1425" b="1" i="0" u="none" baseline="0">
                <a:solidFill>
                  <a:srgbClr val="333333"/>
                </a:solidFill>
                <a:latin typeface="Arial Greek"/>
                <a:ea typeface="Arial Greek"/>
                <a:cs typeface="Arial Greek"/>
              </a:rPr>
              <a:t> -</a:t>
            </a:r>
            <a:r>
              <a:rPr lang="en-US" cap="none" sz="1425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rPr>
              <a:t> U</a:t>
            </a:r>
            <a:r>
              <a:rPr lang="en-US" cap="none" sz="1175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rPr>
              <a:t>L</a:t>
            </a:r>
            <a:r>
              <a:rPr lang="en-US" cap="none" sz="1425" b="1" i="0" u="none" baseline="0">
                <a:solidFill>
                  <a:srgbClr val="333333"/>
                </a:solidFill>
                <a:latin typeface="Arial Greek"/>
                <a:ea typeface="Arial Greek"/>
                <a:cs typeface="Arial Greek"/>
              </a:rPr>
              <a:t>-</a:t>
            </a:r>
            <a:r>
              <a:rPr lang="en-US" cap="none" sz="1425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rPr>
              <a:t> </a:t>
            </a:r>
            <a:r>
              <a:rPr lang="en-US" cap="none" sz="1425" b="1" i="0" u="none" baseline="0">
                <a:solidFill>
                  <a:srgbClr val="FF00FF"/>
                </a:solidFill>
                <a:latin typeface="Arial Greek"/>
                <a:ea typeface="Arial Greek"/>
                <a:cs typeface="Arial Greek"/>
              </a:rPr>
              <a:t>(U</a:t>
            </a:r>
            <a:r>
              <a:rPr lang="en-US" cap="none" sz="1175" b="1" i="0" u="none" baseline="0">
                <a:solidFill>
                  <a:srgbClr val="FF00FF"/>
                </a:solidFill>
                <a:latin typeface="Arial Greek"/>
                <a:ea typeface="Arial Greek"/>
                <a:cs typeface="Arial Greek"/>
              </a:rPr>
              <a:t>L</a:t>
            </a:r>
            <a:r>
              <a:rPr lang="en-US" cap="none" sz="1425" b="1" i="0" u="none" baseline="0">
                <a:solidFill>
                  <a:srgbClr val="FF00FF"/>
                </a:solidFill>
                <a:latin typeface="Arial Greek"/>
                <a:ea typeface="Arial Greek"/>
                <a:cs typeface="Arial Greek"/>
              </a:rPr>
              <a:t>-Uc)</a:t>
            </a:r>
            <a:r>
              <a:rPr lang="en-US" cap="none" sz="1425" b="1" i="0" u="none" baseline="0">
                <a:latin typeface="Arial Greek"/>
                <a:ea typeface="Arial Greek"/>
                <a:cs typeface="Arial Greek"/>
              </a:rPr>
              <a:t> - </a:t>
            </a:r>
            <a:r>
              <a:rPr lang="en-US" cap="none" sz="1425" b="1" i="0" u="none" baseline="0">
                <a:solidFill>
                  <a:srgbClr val="0000FF"/>
                </a:solidFill>
                <a:latin typeface="Arial Greek"/>
                <a:ea typeface="Arial Greek"/>
                <a:cs typeface="Arial Greek"/>
              </a:rPr>
              <a:t>U </a:t>
            </a:r>
            <a:r>
              <a:rPr lang="en-US" cap="none" sz="1425" b="1" i="0" u="none" baseline="0">
                <a:latin typeface="Arial Greek"/>
                <a:ea typeface="Arial Greek"/>
                <a:cs typeface="Arial Greek"/>
              </a:rPr>
              <a:t>&amp;</a:t>
            </a:r>
            <a:r>
              <a:rPr lang="en-US" cap="none" sz="1425" b="1" i="0" u="none" baseline="0">
                <a:solidFill>
                  <a:srgbClr val="FF0000"/>
                </a:solidFill>
                <a:latin typeface="Arial Greek"/>
                <a:ea typeface="Arial Greek"/>
                <a:cs typeface="Arial Greek"/>
              </a:rPr>
              <a:t> I</a:t>
            </a:r>
          </a:p>
        </c:rich>
      </c:tx>
      <c:layout>
        <c:manualLayout>
          <c:xMode val="factor"/>
          <c:yMode val="factor"/>
          <c:x val="0.06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5875"/>
          <c:w val="0.9595"/>
          <c:h val="0.94125"/>
        </c:manualLayout>
      </c:layout>
      <c:scatterChart>
        <c:scatterStyle val="smooth"/>
        <c:varyColors val="0"/>
        <c:ser>
          <c:idx val="2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UR'!$O$51:$O$54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'U, UL, Uc, UR'!$Q$51:$Q$54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5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'U, UL, Uc, UR'!$P$51:$P$54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'U, UL, Uc, UR'!$R$51:$R$54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3"/>
          <c:order val="2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UR'!$Q$51:$Q$54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'U, UL, Uc, UR'!$N$51:$N$54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0"/>
          <c:order val="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UR'!$Q$51:$Q$54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'U, UL, Uc, UR'!$M$51:$M$54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UR'!$Q$51:$Q$54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'U, UL, Uc, UR'!$O$56:$O$59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UR'!$M$46:$M$47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UR'!$N$46:$N$47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UR'!$L$62:$L$63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UR'!$M$62:$M$63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UR'!$N$62:$N$63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UR'!$O$62:$O$63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UR'!$L$65:$L$66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UR'!$M$65:$M$66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UR'!$N$65:$N$66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UR'!$O$65:$O$66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UR'!$L$68:$L$69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UR'!$M$68:$M$69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UR'!$N$68:$N$69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UR'!$O$68:$O$69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UR'!$L$71:$L$72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UR'!$M$71:$M$72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UR'!$N$71:$N$72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UR'!$O$71:$O$72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UR'!$M$74:$M$75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UR'!$L$74:$L$75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1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UR'!$O$74:$O$75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UR'!$N$74:$N$75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6"/>
          <c:order val="16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UR'!$M$77:$M$78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UR'!$L$77:$L$78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UR'!$O$77:$O$78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UR'!$N$77:$N$78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8"/>
          <c:order val="18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UR'!$L$80:$L$81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UR'!$M$80:$M$81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'U, UL, Uc, UR'!$N$80:$N$81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'U, UL, Uc, UR'!$O$80:$O$81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1537138"/>
        <c:axId val="59616515"/>
      </c:scatterChart>
      <c:valAx>
        <c:axId val="21537138"/>
        <c:scaling>
          <c:orientation val="minMax"/>
          <c:max val="12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00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59616515"/>
        <c:crosses val="autoZero"/>
        <c:crossBetween val="midCat"/>
        <c:dispUnits/>
      </c:val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00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2153713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D9D9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'XL,Xc'!#REF!</c:f>
              <c:strCache>
                <c:ptCount val="4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strCache>
            </c:strRef>
          </c:xVal>
          <c:yVal>
            <c:numRef>
              <c:f>'XL,Xc'!#REF!</c:f>
              <c:numCache>
                <c:ptCount val="41"/>
                <c:pt idx="0">
                  <c:v>0</c:v>
                </c:pt>
                <c:pt idx="1">
                  <c:v>0.43960000000000005</c:v>
                </c:pt>
                <c:pt idx="2">
                  <c:v>0.8792000000000001</c:v>
                </c:pt>
                <c:pt idx="3">
                  <c:v>1.3188</c:v>
                </c:pt>
                <c:pt idx="4">
                  <c:v>1.7584000000000002</c:v>
                </c:pt>
                <c:pt idx="5">
                  <c:v>2.198</c:v>
                </c:pt>
                <c:pt idx="6">
                  <c:v>2.6376</c:v>
                </c:pt>
                <c:pt idx="7">
                  <c:v>3.0772000000000004</c:v>
                </c:pt>
                <c:pt idx="8">
                  <c:v>3.5168000000000004</c:v>
                </c:pt>
                <c:pt idx="9">
                  <c:v>3.9564000000000004</c:v>
                </c:pt>
                <c:pt idx="10">
                  <c:v>4.396</c:v>
                </c:pt>
                <c:pt idx="11">
                  <c:v>4.8356</c:v>
                </c:pt>
                <c:pt idx="12">
                  <c:v>5.2752</c:v>
                </c:pt>
                <c:pt idx="13">
                  <c:v>5.7148</c:v>
                </c:pt>
                <c:pt idx="14">
                  <c:v>6.154400000000001</c:v>
                </c:pt>
                <c:pt idx="15">
                  <c:v>6.594</c:v>
                </c:pt>
                <c:pt idx="16">
                  <c:v>7.033600000000001</c:v>
                </c:pt>
                <c:pt idx="17">
                  <c:v>7.473200000000001</c:v>
                </c:pt>
                <c:pt idx="18">
                  <c:v>7.912800000000001</c:v>
                </c:pt>
                <c:pt idx="19">
                  <c:v>8.352400000000001</c:v>
                </c:pt>
                <c:pt idx="20">
                  <c:v>8.792</c:v>
                </c:pt>
                <c:pt idx="21">
                  <c:v>9.2316</c:v>
                </c:pt>
                <c:pt idx="22">
                  <c:v>9.6712</c:v>
                </c:pt>
                <c:pt idx="23">
                  <c:v>10.110800000000001</c:v>
                </c:pt>
                <c:pt idx="24">
                  <c:v>10.5504</c:v>
                </c:pt>
                <c:pt idx="25">
                  <c:v>10.99</c:v>
                </c:pt>
                <c:pt idx="26">
                  <c:v>11.4296</c:v>
                </c:pt>
                <c:pt idx="27">
                  <c:v>11.869200000000001</c:v>
                </c:pt>
                <c:pt idx="28">
                  <c:v>12.308800000000002</c:v>
                </c:pt>
                <c:pt idx="29">
                  <c:v>12.7484</c:v>
                </c:pt>
                <c:pt idx="30">
                  <c:v>13.188</c:v>
                </c:pt>
                <c:pt idx="31">
                  <c:v>13.627600000000001</c:v>
                </c:pt>
                <c:pt idx="32">
                  <c:v>14.067200000000001</c:v>
                </c:pt>
                <c:pt idx="33">
                  <c:v>14.5068</c:v>
                </c:pt>
                <c:pt idx="34">
                  <c:v>14.946400000000002</c:v>
                </c:pt>
                <c:pt idx="35">
                  <c:v>15.386000000000001</c:v>
                </c:pt>
                <c:pt idx="36">
                  <c:v>15.825600000000001</c:v>
                </c:pt>
                <c:pt idx="37">
                  <c:v>16.2652</c:v>
                </c:pt>
                <c:pt idx="38">
                  <c:v>16.704800000000002</c:v>
                </c:pt>
                <c:pt idx="39">
                  <c:v>17.1444</c:v>
                </c:pt>
                <c:pt idx="40">
                  <c:v>17.584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'XL,Xc'!#REF!</c:f>
              <c:strCache>
                <c:ptCount val="4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strCache>
            </c:strRef>
          </c:xVal>
          <c:yVal>
            <c:numRef>
              <c:f>'XL,Xc'!#REF!</c:f>
              <c:numCache>
                <c:ptCount val="41"/>
                <c:pt idx="1">
                  <c:v>142.1747042766151</c:v>
                </c:pt>
                <c:pt idx="2">
                  <c:v>71.08735213830755</c:v>
                </c:pt>
                <c:pt idx="3">
                  <c:v>47.391568092205034</c:v>
                </c:pt>
                <c:pt idx="4">
                  <c:v>35.543676069153776</c:v>
                </c:pt>
                <c:pt idx="5">
                  <c:v>28.434940855323024</c:v>
                </c:pt>
                <c:pt idx="6">
                  <c:v>23.695784046102517</c:v>
                </c:pt>
                <c:pt idx="7">
                  <c:v>20.310672039516444</c:v>
                </c:pt>
                <c:pt idx="8">
                  <c:v>17.771838034576888</c:v>
                </c:pt>
                <c:pt idx="9">
                  <c:v>15.797189364068343</c:v>
                </c:pt>
                <c:pt idx="10">
                  <c:v>14.217470427661512</c:v>
                </c:pt>
                <c:pt idx="11">
                  <c:v>12.924973116055916</c:v>
                </c:pt>
                <c:pt idx="12">
                  <c:v>11.847892023051259</c:v>
                </c:pt>
                <c:pt idx="13">
                  <c:v>10.936515713585777</c:v>
                </c:pt>
                <c:pt idx="14">
                  <c:v>10.155336019758222</c:v>
                </c:pt>
                <c:pt idx="15">
                  <c:v>9.478313618441007</c:v>
                </c:pt>
                <c:pt idx="16">
                  <c:v>8.885919017288444</c:v>
                </c:pt>
                <c:pt idx="17">
                  <c:v>8.363217898624416</c:v>
                </c:pt>
                <c:pt idx="18">
                  <c:v>7.8985946820341715</c:v>
                </c:pt>
                <c:pt idx="19">
                  <c:v>7.482879172453427</c:v>
                </c:pt>
                <c:pt idx="20">
                  <c:v>7.108735213830756</c:v>
                </c:pt>
                <c:pt idx="21">
                  <c:v>6.7702240131721485</c:v>
                </c:pt>
                <c:pt idx="22">
                  <c:v>6.462486558027958</c:v>
                </c:pt>
                <c:pt idx="23">
                  <c:v>6.181508881591961</c:v>
                </c:pt>
                <c:pt idx="24">
                  <c:v>5.923946011525629</c:v>
                </c:pt>
                <c:pt idx="25">
                  <c:v>5.686988171064605</c:v>
                </c:pt>
                <c:pt idx="26">
                  <c:v>5.468257856792889</c:v>
                </c:pt>
                <c:pt idx="27">
                  <c:v>5.265729788022781</c:v>
                </c:pt>
                <c:pt idx="28">
                  <c:v>5.077668009879111</c:v>
                </c:pt>
                <c:pt idx="29">
                  <c:v>4.902576009538452</c:v>
                </c:pt>
                <c:pt idx="30">
                  <c:v>4.739156809220503</c:v>
                </c:pt>
                <c:pt idx="31">
                  <c:v>4.5862807831166155</c:v>
                </c:pt>
                <c:pt idx="32">
                  <c:v>4.442959508644222</c:v>
                </c:pt>
                <c:pt idx="33">
                  <c:v>4.30832437201864</c:v>
                </c:pt>
                <c:pt idx="34">
                  <c:v>4.181608949312208</c:v>
                </c:pt>
                <c:pt idx="35">
                  <c:v>4.062134407903288</c:v>
                </c:pt>
                <c:pt idx="36">
                  <c:v>3.9492973410170857</c:v>
                </c:pt>
                <c:pt idx="37">
                  <c:v>3.8425595750436514</c:v>
                </c:pt>
                <c:pt idx="38">
                  <c:v>3.7414395862267136</c:v>
                </c:pt>
                <c:pt idx="39">
                  <c:v>3.6455052378619257</c:v>
                </c:pt>
                <c:pt idx="40">
                  <c:v>3.554367606915378</c:v>
                </c:pt>
              </c:numCache>
            </c:numRef>
          </c:yVal>
          <c:smooth val="1"/>
        </c:ser>
        <c:axId val="66786588"/>
        <c:axId val="64208381"/>
      </c:scatterChart>
      <c:valAx>
        <c:axId val="6678658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 Greek"/>
                    <a:ea typeface="Arial Greek"/>
                    <a:cs typeface="Arial Greek"/>
                  </a:rPr>
                  <a:t>ΣΥΧΝΟΤΗΤΑ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4208381"/>
        <c:crosses val="autoZero"/>
        <c:crossBetween val="midCat"/>
        <c:dispUnits/>
      </c:valAx>
      <c:valAx>
        <c:axId val="6420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80"/>
                    </a:solidFill>
                    <a:latin typeface="Arial Greek"/>
                    <a:ea typeface="Arial Greek"/>
                    <a:cs typeface="Arial Greek"/>
                  </a:rPr>
                  <a:t>Χ</a:t>
                </a:r>
                <a:r>
                  <a:rPr lang="en-US" cap="none" sz="375" b="1" i="0" u="none" baseline="0">
                    <a:solidFill>
                      <a:srgbClr val="000080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  <a:r>
                  <a:rPr lang="en-US" cap="none" sz="450" b="1" i="0" u="none" baseline="0">
                    <a:latin typeface="Arial Greek"/>
                    <a:ea typeface="Arial Greek"/>
                    <a:cs typeface="Arial Greek"/>
                  </a:rPr>
                  <a:t> - </a:t>
                </a:r>
                <a:r>
                  <a:rPr lang="en-US" cap="none" sz="450" b="1" i="0" u="none" baseline="0">
                    <a:solidFill>
                      <a:srgbClr val="FF00FF"/>
                    </a:solidFill>
                    <a:latin typeface="Arial Greek"/>
                    <a:ea typeface="Arial Greek"/>
                    <a:cs typeface="Arial Greek"/>
                  </a:rPr>
                  <a:t>Xc </a:t>
                </a:r>
                <a:r>
                  <a:rPr lang="en-US" cap="none" sz="450" b="1" i="0" u="none" baseline="0">
                    <a:latin typeface="Arial Greek"/>
                    <a:ea typeface="Arial Greek"/>
                    <a:cs typeface="Arial Greek"/>
                  </a:rPr>
                  <a:t>(Ω)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6786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FF"/>
                </a:solidFill>
                <a:latin typeface="Arial Greek"/>
                <a:ea typeface="Arial Greek"/>
                <a:cs typeface="Arial Greek"/>
              </a:rPr>
              <a:t>XL(f) </a:t>
            </a:r>
            <a:r>
              <a:rPr lang="en-US" cap="none" sz="2325" b="1" i="0" u="none" baseline="0">
                <a:latin typeface="Arial Greek"/>
                <a:ea typeface="Arial Greek"/>
                <a:cs typeface="Arial Greek"/>
              </a:rPr>
              <a:t>&amp; </a:t>
            </a:r>
            <a:r>
              <a:rPr lang="en-US" cap="none" sz="2325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rPr>
              <a:t>Xc(f)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6"/>
          <c:w val="0.98325"/>
          <c:h val="0.8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'XL,Xc'!$O$51:$O$170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'XL,Xc'!$P$51:$P$170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'XL,Xc'!$U$52:$U$170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'XL,Xc'!$V$52:$V$170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axId val="41004518"/>
        <c:axId val="33496343"/>
      </c:scatterChart>
      <c:valAx>
        <c:axId val="41004518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 Greek"/>
                    <a:ea typeface="Arial Greek"/>
                    <a:cs typeface="Arial Greek"/>
                  </a:rPr>
                  <a:t>ΣΥΧΝΟΤΗΤΑ  Hz</a:t>
                </a:r>
              </a:p>
            </c:rich>
          </c:tx>
          <c:layout>
            <c:manualLayout>
              <c:xMode val="factor"/>
              <c:yMode val="factor"/>
              <c:x val="0.00775"/>
              <c:y val="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75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3496343"/>
        <c:crosses val="autoZero"/>
        <c:crossBetween val="midCat"/>
        <c:dispUnits/>
      </c:valAx>
      <c:valAx>
        <c:axId val="33496343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75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41004518"/>
        <c:crosses val="autoZero"/>
        <c:crossBetween val="midCat"/>
        <c:dispUnits/>
        <c:majorUnit val="10"/>
      </c:valAx>
      <c:spPr>
        <a:gradFill rotWithShape="1">
          <a:gsLst>
            <a:gs pos="0">
              <a:srgbClr val="EFFFEF"/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DCEDFF"/>
        </a:gs>
        <a:gs pos="100000">
          <a:srgbClr val="99CCFF"/>
        </a:gs>
      </a:gsLst>
      <a:lin ang="18900000" scaled="1"/>
    </a:gradFill>
  </c:spPr>
  <c:txPr>
    <a:bodyPr vert="horz" rot="0"/>
    <a:lstStyle/>
    <a:p>
      <a:pPr>
        <a:defRPr lang="en-US" cap="none" sz="16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 Greek"/>
                <a:ea typeface="Arial Greek"/>
                <a:cs typeface="Arial Greek"/>
              </a:rPr>
              <a:t>Z(f) - I(f)       fo, f</a:t>
            </a:r>
            <a:r>
              <a:rPr lang="en-US" cap="none" sz="1500" b="1" i="0" u="none" baseline="0">
                <a:latin typeface="Arial Greek"/>
                <a:ea typeface="Arial Greek"/>
                <a:cs typeface="Arial Greek"/>
              </a:rPr>
              <a:t>1</a:t>
            </a:r>
            <a:r>
              <a:rPr lang="en-US" cap="none" sz="2125" b="1" i="0" u="none" baseline="0">
                <a:latin typeface="Arial Greek"/>
                <a:ea typeface="Arial Greek"/>
                <a:cs typeface="Arial Greek"/>
              </a:rPr>
              <a:t> &amp; f</a:t>
            </a:r>
            <a:r>
              <a:rPr lang="en-US" cap="none" sz="1500" b="1" i="0" u="none" baseline="0">
                <a:latin typeface="Arial Greek"/>
                <a:ea typeface="Arial Greek"/>
                <a:cs typeface="Arial Greek"/>
              </a:rPr>
              <a:t>2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876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'ΚΑΜΠΥΛΗ ΣΥΝΤΟΝΙΣΜΟΥ'!$O$57:$O$66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'ΚΑΜΠΥΛΗ ΣΥΝΤΟΝΙΣΜΟΥ'!$R$57:$R$66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'ΚΑΜΠΥΛΗ ΣΥΝΤΟΝΙΣΜΟΥ'!$M$58:$M$176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'ΚΑΜΠΥΛΗ ΣΥΝΤΟΝΙΣΜΟΥ'!$L$58:$L$176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ser>
          <c:idx val="4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'ΚΑΜΠΥΛΗ ΣΥΝΤΟΝΙΣΜΟΥ'!$Q$57:$Q$66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'ΚΑΜΠΥΛΗ ΣΥΝΤΟΝΙΣΜΟΥ'!$U$57:$U$66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'ΚΑΜΠΥΛΗ ΣΥΝΤΟΝΙΣΜΟΥ'!$P$57:$P$66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'ΚΑΜΠΥΛΗ ΣΥΝΤΟΝΙΣΜΟΥ'!$U$57:$U$66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'ΚΑΜΠΥΛΗ ΣΥΝΤΟΝΙΣΜΟΥ'!$J$57:$J$176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'ΚΑΜΠΥΛΗ ΣΥΝΤΟΝΙΣΜΟΥ'!$I$57:$I$176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axId val="33031632"/>
        <c:axId val="28849233"/>
      </c:scatterChart>
      <c:valAx>
        <c:axId val="3303163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Greek"/>
                    <a:ea typeface="Arial Greek"/>
                    <a:cs typeface="Arial Greek"/>
                  </a:rPr>
                  <a:t>ΣΥΧΝΟΤΗΤΑ  Hz</a:t>
                </a:r>
              </a:p>
            </c:rich>
          </c:tx>
          <c:layout>
            <c:manualLayout>
              <c:xMode val="factor"/>
              <c:yMode val="factor"/>
              <c:x val="-0.0115"/>
              <c:y val="0.09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75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28849233"/>
        <c:crosses val="autoZero"/>
        <c:crossBetween val="midCat"/>
        <c:dispUnits/>
      </c:valAx>
      <c:valAx>
        <c:axId val="28849233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75" b="1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3031632"/>
        <c:crosses val="autoZero"/>
        <c:crossBetween val="midCat"/>
        <c:dispUnits/>
        <c:majorUnit val="5"/>
      </c:valAx>
      <c:spPr>
        <a:gradFill rotWithShape="1">
          <a:gsLst>
            <a:gs pos="0">
              <a:srgbClr val="AFDBAF"/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AFDBDB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7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23</xdr:col>
      <xdr:colOff>504825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3181350" y="0"/>
        <a:ext cx="5057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</xdr:row>
      <xdr:rowOff>238125</xdr:rowOff>
    </xdr:from>
    <xdr:to>
      <xdr:col>4</xdr:col>
      <xdr:colOff>114300</xdr:colOff>
      <xdr:row>3</xdr:row>
      <xdr:rowOff>76200</xdr:rowOff>
    </xdr:to>
    <xdr:sp>
      <xdr:nvSpPr>
        <xdr:cNvPr id="2" name="AutoShape 58"/>
        <xdr:cNvSpPr>
          <a:spLocks/>
        </xdr:cNvSpPr>
      </xdr:nvSpPr>
      <xdr:spPr>
        <a:xfrm flipV="1">
          <a:off x="1676400" y="619125"/>
          <a:ext cx="0" cy="952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238125</xdr:rowOff>
    </xdr:from>
    <xdr:to>
      <xdr:col>4</xdr:col>
      <xdr:colOff>133350</xdr:colOff>
      <xdr:row>2</xdr:row>
      <xdr:rowOff>238125</xdr:rowOff>
    </xdr:to>
    <xdr:sp>
      <xdr:nvSpPr>
        <xdr:cNvPr id="3" name="AutoShape 59"/>
        <xdr:cNvSpPr>
          <a:spLocks/>
        </xdr:cNvSpPr>
      </xdr:nvSpPr>
      <xdr:spPr>
        <a:xfrm flipH="1">
          <a:off x="1628775" y="619125"/>
          <a:ext cx="6667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57150</xdr:colOff>
      <xdr:row>3</xdr:row>
      <xdr:rowOff>0</xdr:rowOff>
    </xdr:from>
    <xdr:to>
      <xdr:col>12</xdr:col>
      <xdr:colOff>228600</xdr:colOff>
      <xdr:row>11</xdr:row>
      <xdr:rowOff>9525</xdr:rowOff>
    </xdr:to>
    <xdr:grpSp>
      <xdr:nvGrpSpPr>
        <xdr:cNvPr id="4" name="Group 100"/>
        <xdr:cNvGrpSpPr>
          <a:grpSpLocks/>
        </xdr:cNvGrpSpPr>
      </xdr:nvGrpSpPr>
      <xdr:grpSpPr>
        <a:xfrm>
          <a:off x="381000" y="638175"/>
          <a:ext cx="3467100" cy="1600200"/>
          <a:chOff x="35" y="49"/>
          <a:chExt cx="313" cy="145"/>
        </a:xfrm>
        <a:solidFill>
          <a:srgbClr val="FFFFFF"/>
        </a:solidFill>
      </xdr:grpSpPr>
      <xdr:sp>
        <xdr:nvSpPr>
          <xdr:cNvPr id="5" name="AutoShape 57"/>
          <xdr:cNvSpPr>
            <a:spLocks/>
          </xdr:cNvSpPr>
        </xdr:nvSpPr>
        <xdr:spPr>
          <a:xfrm flipV="1">
            <a:off x="108" y="49"/>
            <a:ext cx="46" cy="4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6" name="AutoShape 60"/>
          <xdr:cNvSpPr>
            <a:spLocks/>
          </xdr:cNvSpPr>
        </xdr:nvSpPr>
        <xdr:spPr>
          <a:xfrm>
            <a:off x="114" y="51"/>
            <a:ext cx="37" cy="42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7" name="AutoShape 61"/>
          <xdr:cNvSpPr>
            <a:spLocks/>
          </xdr:cNvSpPr>
        </xdr:nvSpPr>
        <xdr:spPr>
          <a:xfrm>
            <a:off x="231" y="53"/>
            <a:ext cx="76" cy="20"/>
          </a:xfrm>
          <a:custGeom>
            <a:pathLst>
              <a:path h="5" w="40">
                <a:moveTo>
                  <a:pt x="0" y="5"/>
                </a:moveTo>
                <a:lnTo>
                  <a:pt x="10" y="5"/>
                </a:lnTo>
                <a:lnTo>
                  <a:pt x="11" y="2"/>
                </a:lnTo>
                <a:lnTo>
                  <a:pt x="13" y="0"/>
                </a:lnTo>
                <a:lnTo>
                  <a:pt x="14" y="0"/>
                </a:lnTo>
                <a:lnTo>
                  <a:pt x="16" y="2"/>
                </a:lnTo>
                <a:lnTo>
                  <a:pt x="17" y="5"/>
                </a:lnTo>
                <a:lnTo>
                  <a:pt x="18" y="2"/>
                </a:lnTo>
                <a:lnTo>
                  <a:pt x="20" y="0"/>
                </a:lnTo>
                <a:lnTo>
                  <a:pt x="21" y="0"/>
                </a:lnTo>
                <a:lnTo>
                  <a:pt x="23" y="2"/>
                </a:lnTo>
                <a:lnTo>
                  <a:pt x="24" y="5"/>
                </a:lnTo>
                <a:lnTo>
                  <a:pt x="25" y="2"/>
                </a:lnTo>
                <a:lnTo>
                  <a:pt x="27" y="0"/>
                </a:lnTo>
                <a:lnTo>
                  <a:pt x="28" y="0"/>
                </a:lnTo>
                <a:lnTo>
                  <a:pt x="30" y="2"/>
                </a:lnTo>
                <a:lnTo>
                  <a:pt x="31" y="5"/>
                </a:lnTo>
                <a:lnTo>
                  <a:pt x="40" y="5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8" name="AutoShape 63"/>
          <xdr:cNvSpPr>
            <a:spLocks/>
          </xdr:cNvSpPr>
        </xdr:nvSpPr>
        <xdr:spPr>
          <a:xfrm>
            <a:off x="91" y="71"/>
            <a:ext cx="8" cy="10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9" name="AutoShape 64"/>
          <xdr:cNvSpPr>
            <a:spLocks/>
          </xdr:cNvSpPr>
        </xdr:nvSpPr>
        <xdr:spPr>
          <a:xfrm>
            <a:off x="94" y="184"/>
            <a:ext cx="8" cy="10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0" name="AutoShape 65"/>
          <xdr:cNvSpPr>
            <a:spLocks/>
          </xdr:cNvSpPr>
        </xdr:nvSpPr>
        <xdr:spPr>
          <a:xfrm>
            <a:off x="35" y="111"/>
            <a:ext cx="31" cy="47"/>
          </a:xfrm>
          <a:custGeom>
            <a:pathLst>
              <a:path h="31" w="20">
                <a:moveTo>
                  <a:pt x="10" y="31"/>
                </a:moveTo>
                <a:lnTo>
                  <a:pt x="10" y="22"/>
                </a:lnTo>
                <a:lnTo>
                  <a:pt x="14" y="22"/>
                </a:lnTo>
                <a:lnTo>
                  <a:pt x="20" y="16"/>
                </a:lnTo>
                <a:lnTo>
                  <a:pt x="20" y="6"/>
                </a:lnTo>
                <a:lnTo>
                  <a:pt x="14" y="0"/>
                </a:lnTo>
                <a:lnTo>
                  <a:pt x="6" y="0"/>
                </a:lnTo>
                <a:lnTo>
                  <a:pt x="0" y="6"/>
                </a:lnTo>
                <a:lnTo>
                  <a:pt x="0" y="16"/>
                </a:lnTo>
                <a:lnTo>
                  <a:pt x="6" y="22"/>
                </a:lnTo>
                <a:lnTo>
                  <a:pt x="10" y="2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1" name="AutoShape 66"/>
          <xdr:cNvSpPr>
            <a:spLocks/>
          </xdr:cNvSpPr>
        </xdr:nvSpPr>
        <xdr:spPr>
          <a:xfrm>
            <a:off x="42" y="119"/>
            <a:ext cx="16" cy="18"/>
          </a:xfrm>
          <a:custGeom>
            <a:pathLst>
              <a:path h="6" w="8">
                <a:moveTo>
                  <a:pt x="0" y="6"/>
                </a:moveTo>
                <a:lnTo>
                  <a:pt x="3" y="6"/>
                </a:lnTo>
                <a:lnTo>
                  <a:pt x="5" y="0"/>
                </a:lnTo>
                <a:lnTo>
                  <a:pt x="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2" name="AutoShape 67"/>
          <xdr:cNvSpPr>
            <a:spLocks/>
          </xdr:cNvSpPr>
        </xdr:nvSpPr>
        <xdr:spPr>
          <a:xfrm flipV="1">
            <a:off x="50" y="94"/>
            <a:ext cx="0" cy="1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3" name="AutoShape 68"/>
          <xdr:cNvSpPr>
            <a:spLocks/>
          </xdr:cNvSpPr>
        </xdr:nvSpPr>
        <xdr:spPr>
          <a:xfrm>
            <a:off x="96" y="101"/>
            <a:ext cx="0" cy="1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4" name="AutoShape 69"/>
          <xdr:cNvSpPr>
            <a:spLocks/>
          </xdr:cNvSpPr>
        </xdr:nvSpPr>
        <xdr:spPr>
          <a:xfrm flipH="1" flipV="1">
            <a:off x="98" y="141"/>
            <a:ext cx="0" cy="4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5" name="AutoShape 70"/>
          <xdr:cNvSpPr>
            <a:spLocks/>
          </xdr:cNvSpPr>
        </xdr:nvSpPr>
        <xdr:spPr>
          <a:xfrm flipV="1">
            <a:off x="76" y="108"/>
            <a:ext cx="40" cy="4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6" name="AutoShape 71"/>
          <xdr:cNvSpPr>
            <a:spLocks/>
          </xdr:cNvSpPr>
        </xdr:nvSpPr>
        <xdr:spPr>
          <a:xfrm flipV="1">
            <a:off x="116" y="107"/>
            <a:ext cx="0" cy="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7" name="AutoShape 72"/>
          <xdr:cNvSpPr>
            <a:spLocks/>
          </xdr:cNvSpPr>
        </xdr:nvSpPr>
        <xdr:spPr>
          <a:xfrm flipH="1">
            <a:off x="109" y="108"/>
            <a:ext cx="7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8" name="AutoShape 73"/>
          <xdr:cNvSpPr>
            <a:spLocks/>
          </xdr:cNvSpPr>
        </xdr:nvSpPr>
        <xdr:spPr>
          <a:xfrm>
            <a:off x="80" y="109"/>
            <a:ext cx="39" cy="45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9" name="AutoShape 74"/>
          <xdr:cNvSpPr>
            <a:spLocks/>
          </xdr:cNvSpPr>
        </xdr:nvSpPr>
        <xdr:spPr>
          <a:xfrm>
            <a:off x="92" y="119"/>
            <a:ext cx="13" cy="5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V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0" name="AutoShape 75"/>
          <xdr:cNvSpPr>
            <a:spLocks/>
          </xdr:cNvSpPr>
        </xdr:nvSpPr>
        <xdr:spPr>
          <a:xfrm>
            <a:off x="96" y="74"/>
            <a:ext cx="18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1" name="AutoShape 76"/>
          <xdr:cNvSpPr>
            <a:spLocks/>
          </xdr:cNvSpPr>
        </xdr:nvSpPr>
        <xdr:spPr>
          <a:xfrm flipH="1">
            <a:off x="153" y="73"/>
            <a:ext cx="25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2" name="AutoShape 77"/>
          <xdr:cNvSpPr>
            <a:spLocks/>
          </xdr:cNvSpPr>
        </xdr:nvSpPr>
        <xdr:spPr>
          <a:xfrm>
            <a:off x="128" y="61"/>
            <a:ext cx="24" cy="5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3" name="AutoShape 78"/>
          <xdr:cNvSpPr>
            <a:spLocks/>
          </xdr:cNvSpPr>
        </xdr:nvSpPr>
        <xdr:spPr>
          <a:xfrm>
            <a:off x="178" y="62"/>
            <a:ext cx="52" cy="22"/>
          </a:xfrm>
          <a:custGeom>
            <a:pathLst>
              <a:path h="8" w="40">
                <a:moveTo>
                  <a:pt x="0" y="4"/>
                </a:moveTo>
                <a:lnTo>
                  <a:pt x="8" y="4"/>
                </a:lnTo>
                <a:lnTo>
                  <a:pt x="10" y="0"/>
                </a:lnTo>
                <a:lnTo>
                  <a:pt x="14" y="8"/>
                </a:lnTo>
                <a:lnTo>
                  <a:pt x="18" y="0"/>
                </a:lnTo>
                <a:lnTo>
                  <a:pt x="22" y="8"/>
                </a:lnTo>
                <a:lnTo>
                  <a:pt x="26" y="0"/>
                </a:lnTo>
                <a:lnTo>
                  <a:pt x="30" y="8"/>
                </a:lnTo>
                <a:lnTo>
                  <a:pt x="32" y="4"/>
                </a:lnTo>
                <a:lnTo>
                  <a:pt x="40" y="4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4" name="AutoShape 79"/>
          <xdr:cNvSpPr>
            <a:spLocks/>
          </xdr:cNvSpPr>
        </xdr:nvSpPr>
        <xdr:spPr>
          <a:xfrm>
            <a:off x="296" y="73"/>
            <a:ext cx="20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5" name="AutoShape 80"/>
          <xdr:cNvSpPr>
            <a:spLocks/>
          </xdr:cNvSpPr>
        </xdr:nvSpPr>
        <xdr:spPr>
          <a:xfrm>
            <a:off x="316" y="57"/>
            <a:ext cx="0" cy="3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6" name="AutoShape 81"/>
          <xdr:cNvSpPr>
            <a:spLocks/>
          </xdr:cNvSpPr>
        </xdr:nvSpPr>
        <xdr:spPr>
          <a:xfrm>
            <a:off x="322" y="57"/>
            <a:ext cx="0" cy="3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7" name="AutoShape 82"/>
          <xdr:cNvSpPr>
            <a:spLocks/>
          </xdr:cNvSpPr>
        </xdr:nvSpPr>
        <xdr:spPr>
          <a:xfrm flipV="1">
            <a:off x="322" y="72"/>
            <a:ext cx="26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8" name="AutoShape 83"/>
          <xdr:cNvSpPr>
            <a:spLocks/>
          </xdr:cNvSpPr>
        </xdr:nvSpPr>
        <xdr:spPr>
          <a:xfrm flipV="1">
            <a:off x="96" y="75"/>
            <a:ext cx="0" cy="2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9" name="AutoShape 84"/>
          <xdr:cNvSpPr>
            <a:spLocks/>
          </xdr:cNvSpPr>
        </xdr:nvSpPr>
        <xdr:spPr>
          <a:xfrm>
            <a:off x="98" y="160"/>
            <a:ext cx="0" cy="3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0" name="AutoShape 85"/>
          <xdr:cNvSpPr>
            <a:spLocks/>
          </xdr:cNvSpPr>
        </xdr:nvSpPr>
        <xdr:spPr>
          <a:xfrm>
            <a:off x="222" y="73"/>
            <a:ext cx="1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1" name="AutoShape 86"/>
          <xdr:cNvSpPr>
            <a:spLocks/>
          </xdr:cNvSpPr>
        </xdr:nvSpPr>
        <xdr:spPr>
          <a:xfrm>
            <a:off x="292" y="73"/>
            <a:ext cx="4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2" name="AutoShape 87"/>
          <xdr:cNvSpPr>
            <a:spLocks/>
          </xdr:cNvSpPr>
        </xdr:nvSpPr>
        <xdr:spPr>
          <a:xfrm>
            <a:off x="96" y="72"/>
            <a:ext cx="252" cy="117"/>
          </a:xfrm>
          <a:custGeom>
            <a:pathLst>
              <a:path h="72" w="208">
                <a:moveTo>
                  <a:pt x="208" y="0"/>
                </a:moveTo>
                <a:lnTo>
                  <a:pt x="208" y="72"/>
                </a:lnTo>
                <a:lnTo>
                  <a:pt x="0" y="7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3" name="AutoShape 88"/>
          <xdr:cNvSpPr>
            <a:spLocks/>
          </xdr:cNvSpPr>
        </xdr:nvSpPr>
        <xdr:spPr>
          <a:xfrm>
            <a:off x="50" y="155"/>
            <a:ext cx="46" cy="36"/>
          </a:xfrm>
          <a:custGeom>
            <a:pathLst>
              <a:path h="16" w="48">
                <a:moveTo>
                  <a:pt x="48" y="16"/>
                </a:moveTo>
                <a:lnTo>
                  <a:pt x="48" y="16"/>
                </a:lnTo>
                <a:lnTo>
                  <a:pt x="0" y="16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4" name="AutoShape 89"/>
          <xdr:cNvSpPr>
            <a:spLocks/>
          </xdr:cNvSpPr>
        </xdr:nvSpPr>
        <xdr:spPr>
          <a:xfrm>
            <a:off x="50" y="74"/>
            <a:ext cx="46" cy="28"/>
          </a:xfrm>
          <a:custGeom>
            <a:pathLst>
              <a:path h="16" w="48">
                <a:moveTo>
                  <a:pt x="0" y="16"/>
                </a:moveTo>
                <a:lnTo>
                  <a:pt x="0" y="0"/>
                </a:lnTo>
                <a:lnTo>
                  <a:pt x="4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5" name="AutoShape 91"/>
          <xdr:cNvSpPr>
            <a:spLocks/>
          </xdr:cNvSpPr>
        </xdr:nvSpPr>
        <xdr:spPr>
          <a:xfrm flipH="1" flipV="1">
            <a:off x="168" y="73"/>
            <a:ext cx="1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twoCellAnchor>
  <xdr:twoCellAnchor>
    <xdr:from>
      <xdr:col>13</xdr:col>
      <xdr:colOff>190500</xdr:colOff>
      <xdr:row>6</xdr:row>
      <xdr:rowOff>104775</xdr:rowOff>
    </xdr:from>
    <xdr:to>
      <xdr:col>28</xdr:col>
      <xdr:colOff>361950</xdr:colOff>
      <xdr:row>35</xdr:row>
      <xdr:rowOff>304800</xdr:rowOff>
    </xdr:to>
    <xdr:graphicFrame>
      <xdr:nvGraphicFramePr>
        <xdr:cNvPr id="36" name="Chart 97"/>
        <xdr:cNvGraphicFramePr/>
      </xdr:nvGraphicFramePr>
      <xdr:xfrm>
        <a:off x="4105275" y="1476375"/>
        <a:ext cx="6924675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23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62275" y="0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0</xdr:rowOff>
    </xdr:from>
    <xdr:to>
      <xdr:col>12</xdr:col>
      <xdr:colOff>142875</xdr:colOff>
      <xdr:row>11</xdr:row>
      <xdr:rowOff>9525</xdr:rowOff>
    </xdr:to>
    <xdr:grpSp>
      <xdr:nvGrpSpPr>
        <xdr:cNvPr id="2" name="Group 80"/>
        <xdr:cNvGrpSpPr>
          <a:grpSpLocks/>
        </xdr:cNvGrpSpPr>
      </xdr:nvGrpSpPr>
      <xdr:grpSpPr>
        <a:xfrm>
          <a:off x="342900" y="600075"/>
          <a:ext cx="3352800" cy="1428750"/>
          <a:chOff x="31" y="58"/>
          <a:chExt cx="308" cy="145"/>
        </a:xfrm>
        <a:solidFill>
          <a:srgbClr val="FFFFFF"/>
        </a:solidFill>
      </xdr:grpSpPr>
      <xdr:sp>
        <xdr:nvSpPr>
          <xdr:cNvPr id="3" name="AutoShape 24"/>
          <xdr:cNvSpPr>
            <a:spLocks/>
          </xdr:cNvSpPr>
        </xdr:nvSpPr>
        <xdr:spPr>
          <a:xfrm flipV="1">
            <a:off x="151" y="58"/>
            <a:ext cx="0" cy="8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4" name="AutoShape 25"/>
          <xdr:cNvSpPr>
            <a:spLocks/>
          </xdr:cNvSpPr>
        </xdr:nvSpPr>
        <xdr:spPr>
          <a:xfrm flipH="1">
            <a:off x="146" y="58"/>
            <a:ext cx="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5" name="AutoShape 27"/>
          <xdr:cNvSpPr>
            <a:spLocks/>
          </xdr:cNvSpPr>
        </xdr:nvSpPr>
        <xdr:spPr>
          <a:xfrm flipV="1">
            <a:off x="103" y="59"/>
            <a:ext cx="48" cy="42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6" name="AutoShape 28"/>
          <xdr:cNvSpPr>
            <a:spLocks/>
          </xdr:cNvSpPr>
        </xdr:nvSpPr>
        <xdr:spPr>
          <a:xfrm>
            <a:off x="109" y="60"/>
            <a:ext cx="36" cy="42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7" name="AutoShape 29"/>
          <xdr:cNvSpPr>
            <a:spLocks/>
          </xdr:cNvSpPr>
        </xdr:nvSpPr>
        <xdr:spPr>
          <a:xfrm>
            <a:off x="224" y="62"/>
            <a:ext cx="75" cy="20"/>
          </a:xfrm>
          <a:custGeom>
            <a:pathLst>
              <a:path h="5" w="40">
                <a:moveTo>
                  <a:pt x="0" y="5"/>
                </a:moveTo>
                <a:lnTo>
                  <a:pt x="10" y="5"/>
                </a:lnTo>
                <a:lnTo>
                  <a:pt x="11" y="2"/>
                </a:lnTo>
                <a:lnTo>
                  <a:pt x="13" y="0"/>
                </a:lnTo>
                <a:lnTo>
                  <a:pt x="14" y="0"/>
                </a:lnTo>
                <a:lnTo>
                  <a:pt x="16" y="2"/>
                </a:lnTo>
                <a:lnTo>
                  <a:pt x="17" y="5"/>
                </a:lnTo>
                <a:lnTo>
                  <a:pt x="18" y="2"/>
                </a:lnTo>
                <a:lnTo>
                  <a:pt x="20" y="0"/>
                </a:lnTo>
                <a:lnTo>
                  <a:pt x="21" y="0"/>
                </a:lnTo>
                <a:lnTo>
                  <a:pt x="23" y="2"/>
                </a:lnTo>
                <a:lnTo>
                  <a:pt x="24" y="5"/>
                </a:lnTo>
                <a:lnTo>
                  <a:pt x="25" y="2"/>
                </a:lnTo>
                <a:lnTo>
                  <a:pt x="27" y="0"/>
                </a:lnTo>
                <a:lnTo>
                  <a:pt x="28" y="0"/>
                </a:lnTo>
                <a:lnTo>
                  <a:pt x="30" y="2"/>
                </a:lnTo>
                <a:lnTo>
                  <a:pt x="31" y="5"/>
                </a:lnTo>
                <a:lnTo>
                  <a:pt x="40" y="5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8" name="AutoShape 30"/>
          <xdr:cNvSpPr>
            <a:spLocks/>
          </xdr:cNvSpPr>
        </xdr:nvSpPr>
        <xdr:spPr>
          <a:xfrm>
            <a:off x="86" y="80"/>
            <a:ext cx="8" cy="10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9" name="AutoShape 31"/>
          <xdr:cNvSpPr>
            <a:spLocks/>
          </xdr:cNvSpPr>
        </xdr:nvSpPr>
        <xdr:spPr>
          <a:xfrm>
            <a:off x="89" y="193"/>
            <a:ext cx="8" cy="10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0" name="AutoShape 32"/>
          <xdr:cNvSpPr>
            <a:spLocks/>
          </xdr:cNvSpPr>
        </xdr:nvSpPr>
        <xdr:spPr>
          <a:xfrm>
            <a:off x="31" y="120"/>
            <a:ext cx="31" cy="47"/>
          </a:xfrm>
          <a:custGeom>
            <a:pathLst>
              <a:path h="31" w="20">
                <a:moveTo>
                  <a:pt x="10" y="31"/>
                </a:moveTo>
                <a:lnTo>
                  <a:pt x="10" y="22"/>
                </a:lnTo>
                <a:lnTo>
                  <a:pt x="14" y="22"/>
                </a:lnTo>
                <a:lnTo>
                  <a:pt x="20" y="16"/>
                </a:lnTo>
                <a:lnTo>
                  <a:pt x="20" y="6"/>
                </a:lnTo>
                <a:lnTo>
                  <a:pt x="14" y="0"/>
                </a:lnTo>
                <a:lnTo>
                  <a:pt x="6" y="0"/>
                </a:lnTo>
                <a:lnTo>
                  <a:pt x="0" y="6"/>
                </a:lnTo>
                <a:lnTo>
                  <a:pt x="0" y="16"/>
                </a:lnTo>
                <a:lnTo>
                  <a:pt x="6" y="22"/>
                </a:lnTo>
                <a:lnTo>
                  <a:pt x="10" y="2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1" name="AutoShape 33"/>
          <xdr:cNvSpPr>
            <a:spLocks/>
          </xdr:cNvSpPr>
        </xdr:nvSpPr>
        <xdr:spPr>
          <a:xfrm>
            <a:off x="38" y="128"/>
            <a:ext cx="16" cy="18"/>
          </a:xfrm>
          <a:custGeom>
            <a:pathLst>
              <a:path h="6" w="8">
                <a:moveTo>
                  <a:pt x="0" y="6"/>
                </a:moveTo>
                <a:lnTo>
                  <a:pt x="3" y="6"/>
                </a:lnTo>
                <a:lnTo>
                  <a:pt x="5" y="0"/>
                </a:lnTo>
                <a:lnTo>
                  <a:pt x="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2" name="AutoShape 34"/>
          <xdr:cNvSpPr>
            <a:spLocks/>
          </xdr:cNvSpPr>
        </xdr:nvSpPr>
        <xdr:spPr>
          <a:xfrm flipV="1">
            <a:off x="46" y="103"/>
            <a:ext cx="0" cy="1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3" name="AutoShape 35"/>
          <xdr:cNvSpPr>
            <a:spLocks/>
          </xdr:cNvSpPr>
        </xdr:nvSpPr>
        <xdr:spPr>
          <a:xfrm>
            <a:off x="91" y="110"/>
            <a:ext cx="0" cy="1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4" name="AutoShape 36"/>
          <xdr:cNvSpPr>
            <a:spLocks/>
          </xdr:cNvSpPr>
        </xdr:nvSpPr>
        <xdr:spPr>
          <a:xfrm flipH="1" flipV="1">
            <a:off x="93" y="150"/>
            <a:ext cx="0" cy="4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5" name="AutoShape 37"/>
          <xdr:cNvSpPr>
            <a:spLocks/>
          </xdr:cNvSpPr>
        </xdr:nvSpPr>
        <xdr:spPr>
          <a:xfrm flipV="1">
            <a:off x="71" y="117"/>
            <a:ext cx="40" cy="4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6" name="AutoShape 38"/>
          <xdr:cNvSpPr>
            <a:spLocks/>
          </xdr:cNvSpPr>
        </xdr:nvSpPr>
        <xdr:spPr>
          <a:xfrm flipV="1">
            <a:off x="111" y="116"/>
            <a:ext cx="0" cy="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7" name="AutoShape 39"/>
          <xdr:cNvSpPr>
            <a:spLocks/>
          </xdr:cNvSpPr>
        </xdr:nvSpPr>
        <xdr:spPr>
          <a:xfrm flipH="1">
            <a:off x="104" y="117"/>
            <a:ext cx="7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8" name="AutoShape 40"/>
          <xdr:cNvSpPr>
            <a:spLocks/>
          </xdr:cNvSpPr>
        </xdr:nvSpPr>
        <xdr:spPr>
          <a:xfrm>
            <a:off x="75" y="118"/>
            <a:ext cx="39" cy="45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9" name="AutoShape 41"/>
          <xdr:cNvSpPr>
            <a:spLocks/>
          </xdr:cNvSpPr>
        </xdr:nvSpPr>
        <xdr:spPr>
          <a:xfrm>
            <a:off x="87" y="128"/>
            <a:ext cx="13" cy="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V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0" name="AutoShape 42"/>
          <xdr:cNvSpPr>
            <a:spLocks/>
          </xdr:cNvSpPr>
        </xdr:nvSpPr>
        <xdr:spPr>
          <a:xfrm>
            <a:off x="91" y="83"/>
            <a:ext cx="18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1" name="AutoShape 43"/>
          <xdr:cNvSpPr>
            <a:spLocks/>
          </xdr:cNvSpPr>
        </xdr:nvSpPr>
        <xdr:spPr>
          <a:xfrm flipH="1">
            <a:off x="147" y="82"/>
            <a:ext cx="25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2" name="AutoShape 44"/>
          <xdr:cNvSpPr>
            <a:spLocks/>
          </xdr:cNvSpPr>
        </xdr:nvSpPr>
        <xdr:spPr>
          <a:xfrm>
            <a:off x="123" y="70"/>
            <a:ext cx="23" cy="5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3" name="AutoShape 45"/>
          <xdr:cNvSpPr>
            <a:spLocks/>
          </xdr:cNvSpPr>
        </xdr:nvSpPr>
        <xdr:spPr>
          <a:xfrm>
            <a:off x="172" y="71"/>
            <a:ext cx="51" cy="22"/>
          </a:xfrm>
          <a:custGeom>
            <a:pathLst>
              <a:path h="8" w="40">
                <a:moveTo>
                  <a:pt x="0" y="4"/>
                </a:moveTo>
                <a:lnTo>
                  <a:pt x="8" y="4"/>
                </a:lnTo>
                <a:lnTo>
                  <a:pt x="10" y="0"/>
                </a:lnTo>
                <a:lnTo>
                  <a:pt x="14" y="8"/>
                </a:lnTo>
                <a:lnTo>
                  <a:pt x="18" y="0"/>
                </a:lnTo>
                <a:lnTo>
                  <a:pt x="22" y="8"/>
                </a:lnTo>
                <a:lnTo>
                  <a:pt x="26" y="0"/>
                </a:lnTo>
                <a:lnTo>
                  <a:pt x="30" y="8"/>
                </a:lnTo>
                <a:lnTo>
                  <a:pt x="32" y="4"/>
                </a:lnTo>
                <a:lnTo>
                  <a:pt x="40" y="4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4" name="AutoShape 46"/>
          <xdr:cNvSpPr>
            <a:spLocks/>
          </xdr:cNvSpPr>
        </xdr:nvSpPr>
        <xdr:spPr>
          <a:xfrm>
            <a:off x="288" y="82"/>
            <a:ext cx="20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5" name="AutoShape 47"/>
          <xdr:cNvSpPr>
            <a:spLocks/>
          </xdr:cNvSpPr>
        </xdr:nvSpPr>
        <xdr:spPr>
          <a:xfrm>
            <a:off x="308" y="66"/>
            <a:ext cx="0" cy="3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6" name="AutoShape 48"/>
          <xdr:cNvSpPr>
            <a:spLocks/>
          </xdr:cNvSpPr>
        </xdr:nvSpPr>
        <xdr:spPr>
          <a:xfrm>
            <a:off x="313" y="66"/>
            <a:ext cx="0" cy="3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7" name="AutoShape 49"/>
          <xdr:cNvSpPr>
            <a:spLocks/>
          </xdr:cNvSpPr>
        </xdr:nvSpPr>
        <xdr:spPr>
          <a:xfrm flipV="1">
            <a:off x="313" y="81"/>
            <a:ext cx="26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8" name="AutoShape 50"/>
          <xdr:cNvSpPr>
            <a:spLocks/>
          </xdr:cNvSpPr>
        </xdr:nvSpPr>
        <xdr:spPr>
          <a:xfrm flipV="1">
            <a:off x="91" y="84"/>
            <a:ext cx="0" cy="2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9" name="AutoShape 51"/>
          <xdr:cNvSpPr>
            <a:spLocks/>
          </xdr:cNvSpPr>
        </xdr:nvSpPr>
        <xdr:spPr>
          <a:xfrm>
            <a:off x="93" y="169"/>
            <a:ext cx="0" cy="3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0" name="AutoShape 52"/>
          <xdr:cNvSpPr>
            <a:spLocks/>
          </xdr:cNvSpPr>
        </xdr:nvSpPr>
        <xdr:spPr>
          <a:xfrm>
            <a:off x="215" y="82"/>
            <a:ext cx="1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1" name="AutoShape 53"/>
          <xdr:cNvSpPr>
            <a:spLocks/>
          </xdr:cNvSpPr>
        </xdr:nvSpPr>
        <xdr:spPr>
          <a:xfrm>
            <a:off x="284" y="82"/>
            <a:ext cx="4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2" name="AutoShape 54"/>
          <xdr:cNvSpPr>
            <a:spLocks/>
          </xdr:cNvSpPr>
        </xdr:nvSpPr>
        <xdr:spPr>
          <a:xfrm>
            <a:off x="91" y="81"/>
            <a:ext cx="248" cy="117"/>
          </a:xfrm>
          <a:custGeom>
            <a:pathLst>
              <a:path h="72" w="208">
                <a:moveTo>
                  <a:pt x="208" y="0"/>
                </a:moveTo>
                <a:lnTo>
                  <a:pt x="208" y="72"/>
                </a:lnTo>
                <a:lnTo>
                  <a:pt x="0" y="7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3" name="AutoShape 55"/>
          <xdr:cNvSpPr>
            <a:spLocks/>
          </xdr:cNvSpPr>
        </xdr:nvSpPr>
        <xdr:spPr>
          <a:xfrm>
            <a:off x="46" y="164"/>
            <a:ext cx="45" cy="36"/>
          </a:xfrm>
          <a:custGeom>
            <a:pathLst>
              <a:path h="16" w="48">
                <a:moveTo>
                  <a:pt x="48" y="16"/>
                </a:moveTo>
                <a:lnTo>
                  <a:pt x="48" y="16"/>
                </a:lnTo>
                <a:lnTo>
                  <a:pt x="0" y="16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4" name="AutoShape 56"/>
          <xdr:cNvSpPr>
            <a:spLocks/>
          </xdr:cNvSpPr>
        </xdr:nvSpPr>
        <xdr:spPr>
          <a:xfrm>
            <a:off x="46" y="83"/>
            <a:ext cx="45" cy="28"/>
          </a:xfrm>
          <a:custGeom>
            <a:pathLst>
              <a:path h="16" w="48">
                <a:moveTo>
                  <a:pt x="0" y="16"/>
                </a:moveTo>
                <a:lnTo>
                  <a:pt x="0" y="0"/>
                </a:lnTo>
                <a:lnTo>
                  <a:pt x="4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5" name="AutoShape 58"/>
          <xdr:cNvSpPr>
            <a:spLocks/>
          </xdr:cNvSpPr>
        </xdr:nvSpPr>
        <xdr:spPr>
          <a:xfrm flipH="1" flipV="1">
            <a:off x="162" y="82"/>
            <a:ext cx="1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twoCellAnchor>
  <xdr:twoCellAnchor>
    <xdr:from>
      <xdr:col>12</xdr:col>
      <xdr:colOff>276225</xdr:colOff>
      <xdr:row>6</xdr:row>
      <xdr:rowOff>76200</xdr:rowOff>
    </xdr:from>
    <xdr:to>
      <xdr:col>25</xdr:col>
      <xdr:colOff>571500</xdr:colOff>
      <xdr:row>32</xdr:row>
      <xdr:rowOff>133350</xdr:rowOff>
    </xdr:to>
    <xdr:grpSp>
      <xdr:nvGrpSpPr>
        <xdr:cNvPr id="36" name="Group 82"/>
        <xdr:cNvGrpSpPr>
          <a:grpSpLocks/>
        </xdr:cNvGrpSpPr>
      </xdr:nvGrpSpPr>
      <xdr:grpSpPr>
        <a:xfrm>
          <a:off x="3829050" y="1238250"/>
          <a:ext cx="5467350" cy="4619625"/>
          <a:chOff x="351" y="130"/>
          <a:chExt cx="502" cy="485"/>
        </a:xfrm>
        <a:solidFill>
          <a:srgbClr val="FFFFFF"/>
        </a:solidFill>
      </xdr:grpSpPr>
      <xdr:graphicFrame>
        <xdr:nvGraphicFramePr>
          <xdr:cNvPr id="37" name="Chart 64"/>
          <xdr:cNvGraphicFramePr/>
        </xdr:nvGraphicFramePr>
        <xdr:xfrm>
          <a:off x="351" y="130"/>
          <a:ext cx="502" cy="48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38" name="AutoShape 66"/>
          <xdr:cNvSpPr>
            <a:spLocks/>
          </xdr:cNvSpPr>
        </xdr:nvSpPr>
        <xdr:spPr>
          <a:xfrm flipH="1">
            <a:off x="678" y="214"/>
            <a:ext cx="168" cy="286"/>
          </a:xfrm>
          <a:prstGeom prst="circularArrow">
            <a:avLst>
              <a:gd name="adj1" fmla="val 51528574"/>
              <a:gd name="adj2" fmla="val -25294523"/>
              <a:gd name="adj3" fmla="val -5717"/>
            </a:avLst>
          </a:prstGeom>
          <a:solidFill>
            <a:srgbClr val="969696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0</xdr:rowOff>
    </xdr:from>
    <xdr:to>
      <xdr:col>22</xdr:col>
      <xdr:colOff>28575</xdr:colOff>
      <xdr:row>0</xdr:row>
      <xdr:rowOff>0</xdr:rowOff>
    </xdr:to>
    <xdr:graphicFrame>
      <xdr:nvGraphicFramePr>
        <xdr:cNvPr id="1" name="Chart 25"/>
        <xdr:cNvGraphicFramePr/>
      </xdr:nvGraphicFramePr>
      <xdr:xfrm>
        <a:off x="2981325" y="0"/>
        <a:ext cx="423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0</xdr:rowOff>
    </xdr:from>
    <xdr:to>
      <xdr:col>12</xdr:col>
      <xdr:colOff>228600</xdr:colOff>
      <xdr:row>11</xdr:row>
      <xdr:rowOff>9525</xdr:rowOff>
    </xdr:to>
    <xdr:grpSp>
      <xdr:nvGrpSpPr>
        <xdr:cNvPr id="2" name="Group 73"/>
        <xdr:cNvGrpSpPr>
          <a:grpSpLocks/>
        </xdr:cNvGrpSpPr>
      </xdr:nvGrpSpPr>
      <xdr:grpSpPr>
        <a:xfrm>
          <a:off x="390525" y="504825"/>
          <a:ext cx="3390900" cy="1590675"/>
          <a:chOff x="36" y="53"/>
          <a:chExt cx="312" cy="147"/>
        </a:xfrm>
        <a:solidFill>
          <a:srgbClr val="FFFFFF"/>
        </a:solidFill>
      </xdr:grpSpPr>
      <xdr:sp>
        <xdr:nvSpPr>
          <xdr:cNvPr id="3" name="AutoShape 31"/>
          <xdr:cNvSpPr>
            <a:spLocks/>
          </xdr:cNvSpPr>
        </xdr:nvSpPr>
        <xdr:spPr>
          <a:xfrm>
            <a:off x="91" y="77"/>
            <a:ext cx="8" cy="10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4" name="AutoShape 32"/>
          <xdr:cNvSpPr>
            <a:spLocks/>
          </xdr:cNvSpPr>
        </xdr:nvSpPr>
        <xdr:spPr>
          <a:xfrm>
            <a:off x="94" y="190"/>
            <a:ext cx="8" cy="10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5" name="AutoShape 33"/>
          <xdr:cNvSpPr>
            <a:spLocks/>
          </xdr:cNvSpPr>
        </xdr:nvSpPr>
        <xdr:spPr>
          <a:xfrm>
            <a:off x="36" y="117"/>
            <a:ext cx="30" cy="47"/>
          </a:xfrm>
          <a:custGeom>
            <a:pathLst>
              <a:path h="31" w="20">
                <a:moveTo>
                  <a:pt x="10" y="31"/>
                </a:moveTo>
                <a:lnTo>
                  <a:pt x="10" y="22"/>
                </a:lnTo>
                <a:lnTo>
                  <a:pt x="14" y="22"/>
                </a:lnTo>
                <a:lnTo>
                  <a:pt x="20" y="16"/>
                </a:lnTo>
                <a:lnTo>
                  <a:pt x="20" y="6"/>
                </a:lnTo>
                <a:lnTo>
                  <a:pt x="14" y="0"/>
                </a:lnTo>
                <a:lnTo>
                  <a:pt x="6" y="0"/>
                </a:lnTo>
                <a:lnTo>
                  <a:pt x="0" y="6"/>
                </a:lnTo>
                <a:lnTo>
                  <a:pt x="0" y="16"/>
                </a:lnTo>
                <a:lnTo>
                  <a:pt x="6" y="22"/>
                </a:lnTo>
                <a:lnTo>
                  <a:pt x="10" y="2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6" name="AutoShape 34"/>
          <xdr:cNvSpPr>
            <a:spLocks/>
          </xdr:cNvSpPr>
        </xdr:nvSpPr>
        <xdr:spPr>
          <a:xfrm>
            <a:off x="43" y="125"/>
            <a:ext cx="16" cy="18"/>
          </a:xfrm>
          <a:custGeom>
            <a:pathLst>
              <a:path h="6" w="8">
                <a:moveTo>
                  <a:pt x="0" y="6"/>
                </a:moveTo>
                <a:lnTo>
                  <a:pt x="3" y="6"/>
                </a:lnTo>
                <a:lnTo>
                  <a:pt x="5" y="0"/>
                </a:lnTo>
                <a:lnTo>
                  <a:pt x="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7" name="AutoShape 35"/>
          <xdr:cNvSpPr>
            <a:spLocks/>
          </xdr:cNvSpPr>
        </xdr:nvSpPr>
        <xdr:spPr>
          <a:xfrm flipV="1">
            <a:off x="51" y="100"/>
            <a:ext cx="0" cy="1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8" name="AutoShape 36"/>
          <xdr:cNvSpPr>
            <a:spLocks/>
          </xdr:cNvSpPr>
        </xdr:nvSpPr>
        <xdr:spPr>
          <a:xfrm>
            <a:off x="96" y="107"/>
            <a:ext cx="0" cy="1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9" name="AutoShape 37"/>
          <xdr:cNvSpPr>
            <a:spLocks/>
          </xdr:cNvSpPr>
        </xdr:nvSpPr>
        <xdr:spPr>
          <a:xfrm flipH="1" flipV="1">
            <a:off x="98" y="147"/>
            <a:ext cx="0" cy="4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0" name="AutoShape 38"/>
          <xdr:cNvSpPr>
            <a:spLocks/>
          </xdr:cNvSpPr>
        </xdr:nvSpPr>
        <xdr:spPr>
          <a:xfrm flipV="1">
            <a:off x="76" y="110"/>
            <a:ext cx="42" cy="5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1" name="AutoShape 39"/>
          <xdr:cNvSpPr>
            <a:spLocks/>
          </xdr:cNvSpPr>
        </xdr:nvSpPr>
        <xdr:spPr>
          <a:xfrm flipV="1">
            <a:off x="119" y="109"/>
            <a:ext cx="0" cy="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2" name="AutoShape 40"/>
          <xdr:cNvSpPr>
            <a:spLocks/>
          </xdr:cNvSpPr>
        </xdr:nvSpPr>
        <xdr:spPr>
          <a:xfrm flipH="1">
            <a:off x="112" y="110"/>
            <a:ext cx="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3" name="AutoShape 41"/>
          <xdr:cNvSpPr>
            <a:spLocks/>
          </xdr:cNvSpPr>
        </xdr:nvSpPr>
        <xdr:spPr>
          <a:xfrm>
            <a:off x="80" y="115"/>
            <a:ext cx="38" cy="45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4" name="AutoShape 42"/>
          <xdr:cNvSpPr>
            <a:spLocks/>
          </xdr:cNvSpPr>
        </xdr:nvSpPr>
        <xdr:spPr>
          <a:xfrm>
            <a:off x="92" y="125"/>
            <a:ext cx="13" cy="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V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AutoShape 43"/>
          <xdr:cNvSpPr>
            <a:spLocks/>
          </xdr:cNvSpPr>
        </xdr:nvSpPr>
        <xdr:spPr>
          <a:xfrm>
            <a:off x="100" y="80"/>
            <a:ext cx="17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6" name="AutoShape 44"/>
          <xdr:cNvSpPr>
            <a:spLocks/>
          </xdr:cNvSpPr>
        </xdr:nvSpPr>
        <xdr:spPr>
          <a:xfrm flipH="1">
            <a:off x="140" y="79"/>
            <a:ext cx="3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7" name="AutoShape 45"/>
          <xdr:cNvSpPr>
            <a:spLocks/>
          </xdr:cNvSpPr>
        </xdr:nvSpPr>
        <xdr:spPr>
          <a:xfrm flipV="1">
            <a:off x="109" y="55"/>
            <a:ext cx="46" cy="4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8" name="AutoShape 46"/>
          <xdr:cNvSpPr>
            <a:spLocks/>
          </xdr:cNvSpPr>
        </xdr:nvSpPr>
        <xdr:spPr>
          <a:xfrm flipV="1">
            <a:off x="156" y="53"/>
            <a:ext cx="0" cy="1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9" name="AutoShape 47"/>
          <xdr:cNvSpPr>
            <a:spLocks/>
          </xdr:cNvSpPr>
        </xdr:nvSpPr>
        <xdr:spPr>
          <a:xfrm flipH="1">
            <a:off x="151" y="53"/>
            <a:ext cx="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0" name="AutoShape 48"/>
          <xdr:cNvSpPr>
            <a:spLocks/>
          </xdr:cNvSpPr>
        </xdr:nvSpPr>
        <xdr:spPr>
          <a:xfrm>
            <a:off x="115" y="57"/>
            <a:ext cx="37" cy="42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1" name="AutoShape 49"/>
          <xdr:cNvSpPr>
            <a:spLocks/>
          </xdr:cNvSpPr>
        </xdr:nvSpPr>
        <xdr:spPr>
          <a:xfrm>
            <a:off x="127" y="67"/>
            <a:ext cx="24" cy="5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2" name="AutoShape 50"/>
          <xdr:cNvSpPr>
            <a:spLocks/>
          </xdr:cNvSpPr>
        </xdr:nvSpPr>
        <xdr:spPr>
          <a:xfrm>
            <a:off x="229" y="59"/>
            <a:ext cx="68" cy="20"/>
          </a:xfrm>
          <a:custGeom>
            <a:pathLst>
              <a:path h="5" w="40">
                <a:moveTo>
                  <a:pt x="0" y="5"/>
                </a:moveTo>
                <a:lnTo>
                  <a:pt x="10" y="5"/>
                </a:lnTo>
                <a:lnTo>
                  <a:pt x="11" y="2"/>
                </a:lnTo>
                <a:lnTo>
                  <a:pt x="13" y="0"/>
                </a:lnTo>
                <a:lnTo>
                  <a:pt x="14" y="0"/>
                </a:lnTo>
                <a:lnTo>
                  <a:pt x="16" y="2"/>
                </a:lnTo>
                <a:lnTo>
                  <a:pt x="17" y="5"/>
                </a:lnTo>
                <a:lnTo>
                  <a:pt x="18" y="2"/>
                </a:lnTo>
                <a:lnTo>
                  <a:pt x="20" y="0"/>
                </a:lnTo>
                <a:lnTo>
                  <a:pt x="21" y="0"/>
                </a:lnTo>
                <a:lnTo>
                  <a:pt x="23" y="2"/>
                </a:lnTo>
                <a:lnTo>
                  <a:pt x="24" y="5"/>
                </a:lnTo>
                <a:lnTo>
                  <a:pt x="25" y="2"/>
                </a:lnTo>
                <a:lnTo>
                  <a:pt x="27" y="0"/>
                </a:lnTo>
                <a:lnTo>
                  <a:pt x="28" y="0"/>
                </a:lnTo>
                <a:lnTo>
                  <a:pt x="30" y="2"/>
                </a:lnTo>
                <a:lnTo>
                  <a:pt x="31" y="5"/>
                </a:lnTo>
                <a:lnTo>
                  <a:pt x="40" y="5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3" name="AutoShape 51"/>
          <xdr:cNvSpPr>
            <a:spLocks/>
          </xdr:cNvSpPr>
        </xdr:nvSpPr>
        <xdr:spPr>
          <a:xfrm>
            <a:off x="177" y="68"/>
            <a:ext cx="51" cy="22"/>
          </a:xfrm>
          <a:custGeom>
            <a:pathLst>
              <a:path h="8" w="40">
                <a:moveTo>
                  <a:pt x="0" y="4"/>
                </a:moveTo>
                <a:lnTo>
                  <a:pt x="8" y="4"/>
                </a:lnTo>
                <a:lnTo>
                  <a:pt x="10" y="0"/>
                </a:lnTo>
                <a:lnTo>
                  <a:pt x="14" y="8"/>
                </a:lnTo>
                <a:lnTo>
                  <a:pt x="18" y="0"/>
                </a:lnTo>
                <a:lnTo>
                  <a:pt x="22" y="8"/>
                </a:lnTo>
                <a:lnTo>
                  <a:pt x="26" y="0"/>
                </a:lnTo>
                <a:lnTo>
                  <a:pt x="30" y="8"/>
                </a:lnTo>
                <a:lnTo>
                  <a:pt x="32" y="4"/>
                </a:lnTo>
                <a:lnTo>
                  <a:pt x="40" y="4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4" name="AutoShape 52"/>
          <xdr:cNvSpPr>
            <a:spLocks/>
          </xdr:cNvSpPr>
        </xdr:nvSpPr>
        <xdr:spPr>
          <a:xfrm>
            <a:off x="301" y="79"/>
            <a:ext cx="1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5" name="AutoShape 53"/>
          <xdr:cNvSpPr>
            <a:spLocks/>
          </xdr:cNvSpPr>
        </xdr:nvSpPr>
        <xdr:spPr>
          <a:xfrm>
            <a:off x="317" y="63"/>
            <a:ext cx="0" cy="3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6" name="AutoShape 54"/>
          <xdr:cNvSpPr>
            <a:spLocks/>
          </xdr:cNvSpPr>
        </xdr:nvSpPr>
        <xdr:spPr>
          <a:xfrm>
            <a:off x="322" y="63"/>
            <a:ext cx="0" cy="3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7" name="AutoShape 55"/>
          <xdr:cNvSpPr>
            <a:spLocks/>
          </xdr:cNvSpPr>
        </xdr:nvSpPr>
        <xdr:spPr>
          <a:xfrm flipV="1">
            <a:off x="322" y="78"/>
            <a:ext cx="26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8" name="AutoShape 56"/>
          <xdr:cNvSpPr>
            <a:spLocks/>
          </xdr:cNvSpPr>
        </xdr:nvSpPr>
        <xdr:spPr>
          <a:xfrm flipV="1">
            <a:off x="96" y="81"/>
            <a:ext cx="0" cy="2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9" name="AutoShape 57"/>
          <xdr:cNvSpPr>
            <a:spLocks/>
          </xdr:cNvSpPr>
        </xdr:nvSpPr>
        <xdr:spPr>
          <a:xfrm>
            <a:off x="98" y="166"/>
            <a:ext cx="0" cy="3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0" name="AutoShape 58"/>
          <xdr:cNvSpPr>
            <a:spLocks/>
          </xdr:cNvSpPr>
        </xdr:nvSpPr>
        <xdr:spPr>
          <a:xfrm>
            <a:off x="219" y="79"/>
            <a:ext cx="1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1" name="AutoShape 59"/>
          <xdr:cNvSpPr>
            <a:spLocks/>
          </xdr:cNvSpPr>
        </xdr:nvSpPr>
        <xdr:spPr>
          <a:xfrm>
            <a:off x="297" y="79"/>
            <a:ext cx="4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2" name="AutoShape 60"/>
          <xdr:cNvSpPr>
            <a:spLocks/>
          </xdr:cNvSpPr>
        </xdr:nvSpPr>
        <xdr:spPr>
          <a:xfrm>
            <a:off x="96" y="78"/>
            <a:ext cx="252" cy="117"/>
          </a:xfrm>
          <a:custGeom>
            <a:pathLst>
              <a:path h="72" w="208">
                <a:moveTo>
                  <a:pt x="208" y="0"/>
                </a:moveTo>
                <a:lnTo>
                  <a:pt x="208" y="72"/>
                </a:lnTo>
                <a:lnTo>
                  <a:pt x="0" y="7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3" name="AutoShape 61"/>
          <xdr:cNvSpPr>
            <a:spLocks/>
          </xdr:cNvSpPr>
        </xdr:nvSpPr>
        <xdr:spPr>
          <a:xfrm>
            <a:off x="51" y="161"/>
            <a:ext cx="45" cy="36"/>
          </a:xfrm>
          <a:custGeom>
            <a:pathLst>
              <a:path h="16" w="48">
                <a:moveTo>
                  <a:pt x="48" y="16"/>
                </a:moveTo>
                <a:lnTo>
                  <a:pt x="48" y="16"/>
                </a:lnTo>
                <a:lnTo>
                  <a:pt x="0" y="16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4" name="AutoShape 62"/>
          <xdr:cNvSpPr>
            <a:spLocks/>
          </xdr:cNvSpPr>
        </xdr:nvSpPr>
        <xdr:spPr>
          <a:xfrm>
            <a:off x="51" y="80"/>
            <a:ext cx="45" cy="28"/>
          </a:xfrm>
          <a:custGeom>
            <a:pathLst>
              <a:path h="16" w="48">
                <a:moveTo>
                  <a:pt x="0" y="16"/>
                </a:moveTo>
                <a:lnTo>
                  <a:pt x="0" y="0"/>
                </a:lnTo>
                <a:lnTo>
                  <a:pt x="4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5" name="AutoShape 64"/>
          <xdr:cNvSpPr>
            <a:spLocks/>
          </xdr:cNvSpPr>
        </xdr:nvSpPr>
        <xdr:spPr>
          <a:xfrm flipH="1" flipV="1">
            <a:off x="166" y="79"/>
            <a:ext cx="1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6</xdr:row>
      <xdr:rowOff>76200</xdr:rowOff>
    </xdr:from>
    <xdr:to>
      <xdr:col>28</xdr:col>
      <xdr:colOff>152400</xdr:colOff>
      <xdr:row>37</xdr:row>
      <xdr:rowOff>19050</xdr:rowOff>
    </xdr:to>
    <xdr:graphicFrame>
      <xdr:nvGraphicFramePr>
        <xdr:cNvPr id="36" name="Chart 70"/>
        <xdr:cNvGraphicFramePr/>
      </xdr:nvGraphicFramePr>
      <xdr:xfrm>
        <a:off x="4229100" y="1285875"/>
        <a:ext cx="66294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238125</xdr:rowOff>
    </xdr:from>
    <xdr:to>
      <xdr:col>12</xdr:col>
      <xdr:colOff>238125</xdr:colOff>
      <xdr:row>10</xdr:row>
      <xdr:rowOff>133350</xdr:rowOff>
    </xdr:to>
    <xdr:grpSp>
      <xdr:nvGrpSpPr>
        <xdr:cNvPr id="1" name="Group 76"/>
        <xdr:cNvGrpSpPr>
          <a:grpSpLocks/>
        </xdr:cNvGrpSpPr>
      </xdr:nvGrpSpPr>
      <xdr:grpSpPr>
        <a:xfrm>
          <a:off x="285750" y="561975"/>
          <a:ext cx="3390900" cy="1657350"/>
          <a:chOff x="26" y="59"/>
          <a:chExt cx="312" cy="155"/>
        </a:xfrm>
        <a:solidFill>
          <a:srgbClr val="FFFFFF"/>
        </a:solidFill>
      </xdr:grpSpPr>
      <xdr:sp>
        <xdr:nvSpPr>
          <xdr:cNvPr id="2" name="AutoShape 43"/>
          <xdr:cNvSpPr>
            <a:spLocks/>
          </xdr:cNvSpPr>
        </xdr:nvSpPr>
        <xdr:spPr>
          <a:xfrm flipV="1">
            <a:off x="98" y="61"/>
            <a:ext cx="46" cy="4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" name="AutoShape 44"/>
          <xdr:cNvSpPr>
            <a:spLocks/>
          </xdr:cNvSpPr>
        </xdr:nvSpPr>
        <xdr:spPr>
          <a:xfrm flipV="1">
            <a:off x="145" y="59"/>
            <a:ext cx="0" cy="1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4" name="AutoShape 45"/>
          <xdr:cNvSpPr>
            <a:spLocks/>
          </xdr:cNvSpPr>
        </xdr:nvSpPr>
        <xdr:spPr>
          <a:xfrm flipH="1">
            <a:off x="140" y="59"/>
            <a:ext cx="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5" name="AutoShape 46"/>
          <xdr:cNvSpPr>
            <a:spLocks/>
          </xdr:cNvSpPr>
        </xdr:nvSpPr>
        <xdr:spPr>
          <a:xfrm>
            <a:off x="104" y="63"/>
            <a:ext cx="37" cy="45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6" name="AutoShape 48"/>
          <xdr:cNvSpPr>
            <a:spLocks/>
          </xdr:cNvSpPr>
        </xdr:nvSpPr>
        <xdr:spPr>
          <a:xfrm>
            <a:off x="218" y="65"/>
            <a:ext cx="68" cy="21"/>
          </a:xfrm>
          <a:custGeom>
            <a:pathLst>
              <a:path h="5" w="40">
                <a:moveTo>
                  <a:pt x="0" y="5"/>
                </a:moveTo>
                <a:lnTo>
                  <a:pt x="10" y="5"/>
                </a:lnTo>
                <a:lnTo>
                  <a:pt x="11" y="2"/>
                </a:lnTo>
                <a:lnTo>
                  <a:pt x="13" y="0"/>
                </a:lnTo>
                <a:lnTo>
                  <a:pt x="14" y="0"/>
                </a:lnTo>
                <a:lnTo>
                  <a:pt x="16" y="2"/>
                </a:lnTo>
                <a:lnTo>
                  <a:pt x="17" y="5"/>
                </a:lnTo>
                <a:lnTo>
                  <a:pt x="18" y="2"/>
                </a:lnTo>
                <a:lnTo>
                  <a:pt x="20" y="0"/>
                </a:lnTo>
                <a:lnTo>
                  <a:pt x="21" y="0"/>
                </a:lnTo>
                <a:lnTo>
                  <a:pt x="23" y="2"/>
                </a:lnTo>
                <a:lnTo>
                  <a:pt x="24" y="5"/>
                </a:lnTo>
                <a:lnTo>
                  <a:pt x="25" y="2"/>
                </a:lnTo>
                <a:lnTo>
                  <a:pt x="27" y="0"/>
                </a:lnTo>
                <a:lnTo>
                  <a:pt x="28" y="0"/>
                </a:lnTo>
                <a:lnTo>
                  <a:pt x="30" y="2"/>
                </a:lnTo>
                <a:lnTo>
                  <a:pt x="31" y="5"/>
                </a:lnTo>
                <a:lnTo>
                  <a:pt x="40" y="5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7" name="AutoShape 51"/>
          <xdr:cNvSpPr>
            <a:spLocks/>
          </xdr:cNvSpPr>
        </xdr:nvSpPr>
        <xdr:spPr>
          <a:xfrm>
            <a:off x="306" y="70"/>
            <a:ext cx="0" cy="3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8" name="AutoShape 52"/>
          <xdr:cNvSpPr>
            <a:spLocks/>
          </xdr:cNvSpPr>
        </xdr:nvSpPr>
        <xdr:spPr>
          <a:xfrm>
            <a:off x="311" y="70"/>
            <a:ext cx="0" cy="3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9" name="AutoShape 29"/>
          <xdr:cNvSpPr>
            <a:spLocks/>
          </xdr:cNvSpPr>
        </xdr:nvSpPr>
        <xdr:spPr>
          <a:xfrm>
            <a:off x="81" y="84"/>
            <a:ext cx="8" cy="11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0" name="AutoShape 30"/>
          <xdr:cNvSpPr>
            <a:spLocks/>
          </xdr:cNvSpPr>
        </xdr:nvSpPr>
        <xdr:spPr>
          <a:xfrm>
            <a:off x="84" y="203"/>
            <a:ext cx="8" cy="11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1" name="AutoShape 31"/>
          <xdr:cNvSpPr>
            <a:spLocks/>
          </xdr:cNvSpPr>
        </xdr:nvSpPr>
        <xdr:spPr>
          <a:xfrm>
            <a:off x="26" y="126"/>
            <a:ext cx="30" cy="50"/>
          </a:xfrm>
          <a:custGeom>
            <a:pathLst>
              <a:path h="31" w="20">
                <a:moveTo>
                  <a:pt x="10" y="31"/>
                </a:moveTo>
                <a:lnTo>
                  <a:pt x="10" y="22"/>
                </a:lnTo>
                <a:lnTo>
                  <a:pt x="14" y="22"/>
                </a:lnTo>
                <a:lnTo>
                  <a:pt x="20" y="16"/>
                </a:lnTo>
                <a:lnTo>
                  <a:pt x="20" y="6"/>
                </a:lnTo>
                <a:lnTo>
                  <a:pt x="14" y="0"/>
                </a:lnTo>
                <a:lnTo>
                  <a:pt x="6" y="0"/>
                </a:lnTo>
                <a:lnTo>
                  <a:pt x="0" y="6"/>
                </a:lnTo>
                <a:lnTo>
                  <a:pt x="0" y="16"/>
                </a:lnTo>
                <a:lnTo>
                  <a:pt x="6" y="22"/>
                </a:lnTo>
                <a:lnTo>
                  <a:pt x="10" y="2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2" name="AutoShape 32"/>
          <xdr:cNvSpPr>
            <a:spLocks/>
          </xdr:cNvSpPr>
        </xdr:nvSpPr>
        <xdr:spPr>
          <a:xfrm>
            <a:off x="33" y="135"/>
            <a:ext cx="16" cy="19"/>
          </a:xfrm>
          <a:custGeom>
            <a:pathLst>
              <a:path h="6" w="8">
                <a:moveTo>
                  <a:pt x="0" y="6"/>
                </a:moveTo>
                <a:lnTo>
                  <a:pt x="3" y="6"/>
                </a:lnTo>
                <a:lnTo>
                  <a:pt x="5" y="0"/>
                </a:lnTo>
                <a:lnTo>
                  <a:pt x="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3" name="AutoShape 33"/>
          <xdr:cNvSpPr>
            <a:spLocks/>
          </xdr:cNvSpPr>
        </xdr:nvSpPr>
        <xdr:spPr>
          <a:xfrm flipV="1">
            <a:off x="41" y="109"/>
            <a:ext cx="0" cy="1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4" name="AutoShape 34"/>
          <xdr:cNvSpPr>
            <a:spLocks/>
          </xdr:cNvSpPr>
        </xdr:nvSpPr>
        <xdr:spPr>
          <a:xfrm>
            <a:off x="86" y="116"/>
            <a:ext cx="0" cy="1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5" name="AutoShape 35"/>
          <xdr:cNvSpPr>
            <a:spLocks/>
          </xdr:cNvSpPr>
        </xdr:nvSpPr>
        <xdr:spPr>
          <a:xfrm flipH="1" flipV="1">
            <a:off x="88" y="158"/>
            <a:ext cx="0" cy="4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6" name="AutoShape 36"/>
          <xdr:cNvSpPr>
            <a:spLocks/>
          </xdr:cNvSpPr>
        </xdr:nvSpPr>
        <xdr:spPr>
          <a:xfrm flipV="1">
            <a:off x="66" y="123"/>
            <a:ext cx="39" cy="4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7" name="AutoShape 37"/>
          <xdr:cNvSpPr>
            <a:spLocks/>
          </xdr:cNvSpPr>
        </xdr:nvSpPr>
        <xdr:spPr>
          <a:xfrm flipV="1">
            <a:off x="105" y="122"/>
            <a:ext cx="0" cy="1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8" name="AutoShape 38"/>
          <xdr:cNvSpPr>
            <a:spLocks/>
          </xdr:cNvSpPr>
        </xdr:nvSpPr>
        <xdr:spPr>
          <a:xfrm flipH="1">
            <a:off x="99" y="123"/>
            <a:ext cx="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19" name="AutoShape 39"/>
          <xdr:cNvSpPr>
            <a:spLocks/>
          </xdr:cNvSpPr>
        </xdr:nvSpPr>
        <xdr:spPr>
          <a:xfrm>
            <a:off x="70" y="124"/>
            <a:ext cx="38" cy="48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0" name="AutoShape 40"/>
          <xdr:cNvSpPr>
            <a:spLocks/>
          </xdr:cNvSpPr>
        </xdr:nvSpPr>
        <xdr:spPr>
          <a:xfrm>
            <a:off x="82" y="135"/>
            <a:ext cx="13" cy="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V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1" name="AutoShape 41"/>
          <xdr:cNvSpPr>
            <a:spLocks/>
          </xdr:cNvSpPr>
        </xdr:nvSpPr>
        <xdr:spPr>
          <a:xfrm>
            <a:off x="90" y="87"/>
            <a:ext cx="17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2" name="AutoShape 42"/>
          <xdr:cNvSpPr>
            <a:spLocks/>
          </xdr:cNvSpPr>
        </xdr:nvSpPr>
        <xdr:spPr>
          <a:xfrm flipH="1">
            <a:off x="142" y="86"/>
            <a:ext cx="24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3" name="AutoShape 47"/>
          <xdr:cNvSpPr>
            <a:spLocks/>
          </xdr:cNvSpPr>
        </xdr:nvSpPr>
        <xdr:spPr>
          <a:xfrm>
            <a:off x="117" y="74"/>
            <a:ext cx="24" cy="5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4" name="AutoShape 49"/>
          <xdr:cNvSpPr>
            <a:spLocks/>
          </xdr:cNvSpPr>
        </xdr:nvSpPr>
        <xdr:spPr>
          <a:xfrm>
            <a:off x="167" y="75"/>
            <a:ext cx="51" cy="23"/>
          </a:xfrm>
          <a:custGeom>
            <a:pathLst>
              <a:path h="8" w="40">
                <a:moveTo>
                  <a:pt x="0" y="4"/>
                </a:moveTo>
                <a:lnTo>
                  <a:pt x="8" y="4"/>
                </a:lnTo>
                <a:lnTo>
                  <a:pt x="10" y="0"/>
                </a:lnTo>
                <a:lnTo>
                  <a:pt x="14" y="8"/>
                </a:lnTo>
                <a:lnTo>
                  <a:pt x="18" y="0"/>
                </a:lnTo>
                <a:lnTo>
                  <a:pt x="22" y="8"/>
                </a:lnTo>
                <a:lnTo>
                  <a:pt x="26" y="0"/>
                </a:lnTo>
                <a:lnTo>
                  <a:pt x="30" y="8"/>
                </a:lnTo>
                <a:lnTo>
                  <a:pt x="32" y="4"/>
                </a:lnTo>
                <a:lnTo>
                  <a:pt x="40" y="4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5" name="AutoShape 50"/>
          <xdr:cNvSpPr>
            <a:spLocks/>
          </xdr:cNvSpPr>
        </xdr:nvSpPr>
        <xdr:spPr>
          <a:xfrm>
            <a:off x="282" y="85"/>
            <a:ext cx="23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6" name="AutoShape 53"/>
          <xdr:cNvSpPr>
            <a:spLocks/>
          </xdr:cNvSpPr>
        </xdr:nvSpPr>
        <xdr:spPr>
          <a:xfrm flipV="1">
            <a:off x="312" y="85"/>
            <a:ext cx="26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7" name="AutoShape 54"/>
          <xdr:cNvSpPr>
            <a:spLocks/>
          </xdr:cNvSpPr>
        </xdr:nvSpPr>
        <xdr:spPr>
          <a:xfrm flipV="1">
            <a:off x="86" y="89"/>
            <a:ext cx="0" cy="3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8" name="AutoShape 55"/>
          <xdr:cNvSpPr>
            <a:spLocks/>
          </xdr:cNvSpPr>
        </xdr:nvSpPr>
        <xdr:spPr>
          <a:xfrm>
            <a:off x="88" y="178"/>
            <a:ext cx="0" cy="3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29" name="AutoShape 56"/>
          <xdr:cNvSpPr>
            <a:spLocks/>
          </xdr:cNvSpPr>
        </xdr:nvSpPr>
        <xdr:spPr>
          <a:xfrm>
            <a:off x="209" y="86"/>
            <a:ext cx="1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0" name="AutoShape 57"/>
          <xdr:cNvSpPr>
            <a:spLocks/>
          </xdr:cNvSpPr>
        </xdr:nvSpPr>
        <xdr:spPr>
          <a:xfrm>
            <a:off x="287" y="86"/>
            <a:ext cx="4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1" name="AutoShape 58"/>
          <xdr:cNvSpPr>
            <a:spLocks/>
          </xdr:cNvSpPr>
        </xdr:nvSpPr>
        <xdr:spPr>
          <a:xfrm>
            <a:off x="86" y="85"/>
            <a:ext cx="252" cy="124"/>
          </a:xfrm>
          <a:custGeom>
            <a:pathLst>
              <a:path h="72" w="208">
                <a:moveTo>
                  <a:pt x="208" y="0"/>
                </a:moveTo>
                <a:lnTo>
                  <a:pt x="208" y="72"/>
                </a:lnTo>
                <a:lnTo>
                  <a:pt x="0" y="7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2" name="AutoShape 59"/>
          <xdr:cNvSpPr>
            <a:spLocks/>
          </xdr:cNvSpPr>
        </xdr:nvSpPr>
        <xdr:spPr>
          <a:xfrm>
            <a:off x="41" y="173"/>
            <a:ext cx="45" cy="38"/>
          </a:xfrm>
          <a:custGeom>
            <a:pathLst>
              <a:path h="16" w="48">
                <a:moveTo>
                  <a:pt x="48" y="16"/>
                </a:moveTo>
                <a:lnTo>
                  <a:pt x="48" y="16"/>
                </a:lnTo>
                <a:lnTo>
                  <a:pt x="0" y="16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3" name="AutoShape 60"/>
          <xdr:cNvSpPr>
            <a:spLocks/>
          </xdr:cNvSpPr>
        </xdr:nvSpPr>
        <xdr:spPr>
          <a:xfrm>
            <a:off x="41" y="87"/>
            <a:ext cx="45" cy="30"/>
          </a:xfrm>
          <a:custGeom>
            <a:pathLst>
              <a:path h="16" w="48">
                <a:moveTo>
                  <a:pt x="0" y="16"/>
                </a:moveTo>
                <a:lnTo>
                  <a:pt x="0" y="0"/>
                </a:lnTo>
                <a:lnTo>
                  <a:pt x="4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4" name="AutoShape 62"/>
          <xdr:cNvSpPr>
            <a:spLocks/>
          </xdr:cNvSpPr>
        </xdr:nvSpPr>
        <xdr:spPr>
          <a:xfrm flipH="1" flipV="1">
            <a:off x="156" y="86"/>
            <a:ext cx="1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twoCellAnchor>
  <xdr:twoCellAnchor>
    <xdr:from>
      <xdr:col>13</xdr:col>
      <xdr:colOff>38100</xdr:colOff>
      <xdr:row>9</xdr:row>
      <xdr:rowOff>19050</xdr:rowOff>
    </xdr:from>
    <xdr:to>
      <xdr:col>27</xdr:col>
      <xdr:colOff>276225</xdr:colOff>
      <xdr:row>37</xdr:row>
      <xdr:rowOff>85725</xdr:rowOff>
    </xdr:to>
    <xdr:graphicFrame>
      <xdr:nvGraphicFramePr>
        <xdr:cNvPr id="35" name="Chart 70"/>
        <xdr:cNvGraphicFramePr/>
      </xdr:nvGraphicFramePr>
      <xdr:xfrm>
        <a:off x="3771900" y="1933575"/>
        <a:ext cx="71247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14"/>
  <sheetViews>
    <sheetView showGridLines="0" showRowColHeaders="0" tabSelected="1" workbookViewId="0" topLeftCell="A1">
      <selection activeCell="U23" sqref="U23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7.375" style="0" customWidth="1"/>
    <col min="4" max="4" width="4.125" style="0" customWidth="1"/>
    <col min="5" max="5" width="3.25390625" style="0" customWidth="1"/>
    <col min="6" max="6" width="2.125" style="0" customWidth="1"/>
    <col min="7" max="7" width="5.00390625" style="0" customWidth="1"/>
    <col min="8" max="8" width="3.25390625" style="0" hidden="1" customWidth="1"/>
    <col min="9" max="9" width="4.75390625" style="0" customWidth="1"/>
    <col min="10" max="10" width="4.625" style="0" customWidth="1"/>
    <col min="11" max="12" width="3.625" style="0" customWidth="1"/>
    <col min="13" max="13" width="3.875" style="0" customWidth="1"/>
    <col min="14" max="14" width="2.625" style="0" customWidth="1"/>
    <col min="15" max="15" width="6.125" style="0" customWidth="1"/>
    <col min="16" max="16" width="5.00390625" style="0" customWidth="1"/>
    <col min="17" max="17" width="4.125" style="0" customWidth="1"/>
    <col min="18" max="18" width="4.25390625" style="0" customWidth="1"/>
    <col min="19" max="21" width="5.75390625" style="0" customWidth="1"/>
    <col min="22" max="22" width="5.125" style="0" customWidth="1"/>
    <col min="23" max="23" width="5.625" style="0" customWidth="1"/>
    <col min="24" max="24" width="14.625" style="0" customWidth="1"/>
    <col min="25" max="25" width="6.00390625" style="0" customWidth="1"/>
    <col min="26" max="26" width="7.625" style="0" customWidth="1"/>
    <col min="27" max="27" width="6.125" style="0" customWidth="1"/>
    <col min="28" max="28" width="4.125" style="0" customWidth="1"/>
    <col min="29" max="29" width="5.125" style="0" customWidth="1"/>
    <col min="30" max="30" width="6.00390625" style="0" customWidth="1"/>
  </cols>
  <sheetData>
    <row r="1" ht="10.5" customHeight="1"/>
    <row r="2" spans="4:28" ht="19.5" customHeight="1">
      <c r="D2" s="7"/>
      <c r="G2" s="96" t="s">
        <v>44</v>
      </c>
      <c r="H2" s="96"/>
      <c r="I2" s="96"/>
      <c r="J2" s="96" t="s">
        <v>46</v>
      </c>
      <c r="K2" s="96"/>
      <c r="L2" s="96" t="s">
        <v>45</v>
      </c>
      <c r="M2" s="96"/>
      <c r="O2" s="25" t="s">
        <v>7</v>
      </c>
      <c r="P2" s="25">
        <f>D8*2^(1/2)</f>
        <v>14.142135623730951</v>
      </c>
      <c r="Q2" s="25" t="s">
        <v>43</v>
      </c>
      <c r="R2" s="25" t="s">
        <v>8</v>
      </c>
      <c r="S2" s="33">
        <f>D14</f>
        <v>132</v>
      </c>
      <c r="T2" s="25" t="s">
        <v>9</v>
      </c>
      <c r="U2" s="31"/>
      <c r="V2" s="31"/>
      <c r="W2" s="46"/>
      <c r="X2" s="47"/>
      <c r="Y2" s="48"/>
      <c r="Z2" s="10" t="s">
        <v>14</v>
      </c>
      <c r="AA2" s="14">
        <f>D8*D3*COS(2*3.1416*($U$3)/360)</f>
        <v>6.193314746186386</v>
      </c>
      <c r="AB2" s="11" t="s">
        <v>15</v>
      </c>
    </row>
    <row r="3" spans="3:28" ht="20.25" customHeight="1">
      <c r="C3" s="6"/>
      <c r="D3" s="26">
        <f>P3/(2^(1/2))</f>
        <v>1.1698494769490504</v>
      </c>
      <c r="E3" s="25" t="s">
        <v>0</v>
      </c>
      <c r="G3" s="22">
        <f>C14</f>
        <v>3.2</v>
      </c>
      <c r="H3" s="21"/>
      <c r="I3" s="23" t="s">
        <v>6</v>
      </c>
      <c r="J3" s="22">
        <f>2*3.14159*D14*(F14/1000)</f>
        <v>4.1468988</v>
      </c>
      <c r="K3" s="23" t="s">
        <v>6</v>
      </c>
      <c r="L3" s="22">
        <f>1/(2*3.14159*D14*(I14/1000000))</f>
        <v>9.27477141750806</v>
      </c>
      <c r="M3" s="23" t="s">
        <v>6</v>
      </c>
      <c r="O3" s="21" t="s">
        <v>10</v>
      </c>
      <c r="P3" s="21">
        <f>D8/P4</f>
        <v>1.6544169962364186</v>
      </c>
      <c r="Q3" s="21" t="s">
        <v>43</v>
      </c>
      <c r="R3" s="21" t="s">
        <v>8</v>
      </c>
      <c r="S3" s="33">
        <f>D14</f>
        <v>132</v>
      </c>
      <c r="T3" s="21" t="s">
        <v>29</v>
      </c>
      <c r="U3" s="34">
        <f>ACOS(C14/P4)*180/3.141592</f>
        <v>58.03418026029007</v>
      </c>
      <c r="V3" s="21" t="s">
        <v>11</v>
      </c>
      <c r="W3" s="46"/>
      <c r="X3" s="47"/>
      <c r="Y3" s="48"/>
      <c r="Z3" s="8" t="s">
        <v>18</v>
      </c>
      <c r="AA3" s="15">
        <f>D8*P3/(2^(1/2))*SIN(2*3.1416*($U$3)/360)</f>
        <v>9.924597338253424</v>
      </c>
      <c r="AB3" s="9" t="s">
        <v>22</v>
      </c>
    </row>
    <row r="4" spans="4:28" ht="15.75" customHeight="1" thickBot="1">
      <c r="D4" s="5"/>
      <c r="F4" s="5"/>
      <c r="G4" s="3"/>
      <c r="I4" s="5"/>
      <c r="O4" s="30" t="s">
        <v>5</v>
      </c>
      <c r="P4" s="26">
        <f>(C14^2+(J3-L3)^2)^(1/2)</f>
        <v>6.044425330946604</v>
      </c>
      <c r="Q4" s="26" t="s">
        <v>6</v>
      </c>
      <c r="R4" s="31"/>
      <c r="S4" s="31"/>
      <c r="T4" s="31"/>
      <c r="U4" s="31"/>
      <c r="V4" s="31"/>
      <c r="W4" s="46"/>
      <c r="X4" s="47"/>
      <c r="Y4" s="48"/>
      <c r="Z4" s="12" t="s">
        <v>16</v>
      </c>
      <c r="AA4" s="16">
        <f>D8*P3/(2^(1/2))</f>
        <v>11.698494769490503</v>
      </c>
      <c r="AB4" s="13" t="s">
        <v>17</v>
      </c>
    </row>
    <row r="5" spans="3:20" ht="24" thickBot="1">
      <c r="C5" s="2"/>
      <c r="D5" s="86"/>
      <c r="E5" s="18"/>
      <c r="F5" s="87"/>
      <c r="G5" s="19"/>
      <c r="H5" s="18"/>
      <c r="I5" s="87"/>
      <c r="J5" s="2"/>
      <c r="Q5" s="82" t="s">
        <v>21</v>
      </c>
      <c r="R5" s="83"/>
      <c r="S5" s="90">
        <f>1/(2*3.14159*(F14/1000*I14/1000000)^(1/2))</f>
        <v>197.40757799268596</v>
      </c>
      <c r="T5" s="92" t="s">
        <v>20</v>
      </c>
    </row>
    <row r="6" spans="3:23" ht="18" customHeight="1" thickBot="1">
      <c r="C6" s="2"/>
      <c r="D6" s="86"/>
      <c r="E6" s="18"/>
      <c r="F6" s="87"/>
      <c r="G6" s="19"/>
      <c r="H6" s="18"/>
      <c r="I6" s="87"/>
      <c r="J6" s="2"/>
      <c r="Q6" s="84"/>
      <c r="R6" s="85"/>
      <c r="S6" s="91"/>
      <c r="T6" s="93"/>
      <c r="U6" s="88" t="s">
        <v>19</v>
      </c>
      <c r="V6" s="89"/>
      <c r="W6" s="50">
        <f>$C14/$P4</f>
        <v>0.529413438795654</v>
      </c>
    </row>
    <row r="7" spans="6:7" ht="13.5" customHeight="1">
      <c r="F7" s="1"/>
      <c r="G7" s="17"/>
    </row>
    <row r="8" spans="4:7" ht="15.75" customHeight="1">
      <c r="D8" s="20">
        <v>10</v>
      </c>
      <c r="E8" s="21" t="s">
        <v>1</v>
      </c>
      <c r="F8" s="1"/>
      <c r="G8" s="1"/>
    </row>
    <row r="9" spans="6:7" ht="12.75">
      <c r="F9" s="1"/>
      <c r="G9" s="1"/>
    </row>
    <row r="10" spans="6:7" ht="12.75">
      <c r="F10" s="1"/>
      <c r="G10" s="1"/>
    </row>
    <row r="11" spans="6:7" ht="12.75">
      <c r="F11" s="1"/>
      <c r="G11" s="1"/>
    </row>
    <row r="12" spans="6:7" ht="12.75">
      <c r="F12" s="1"/>
      <c r="G12" s="1"/>
    </row>
    <row r="13" spans="3:10" ht="12.75">
      <c r="C13" s="5" t="s">
        <v>4</v>
      </c>
      <c r="D13" s="78" t="s">
        <v>23</v>
      </c>
      <c r="E13" s="78"/>
      <c r="F13" s="78" t="s">
        <v>3</v>
      </c>
      <c r="G13" s="78"/>
      <c r="I13" s="78" t="s">
        <v>2</v>
      </c>
      <c r="J13" s="78"/>
    </row>
    <row r="14" spans="3:13" ht="18">
      <c r="C14" s="5">
        <f>10-C45/10</f>
        <v>3.2</v>
      </c>
      <c r="D14" s="78">
        <f>1000-D45</f>
        <v>132</v>
      </c>
      <c r="E14" s="78"/>
      <c r="F14" s="78">
        <f>10-F45/10</f>
        <v>5</v>
      </c>
      <c r="G14" s="78"/>
      <c r="I14" s="78">
        <f>200-I45/0.5</f>
        <v>130</v>
      </c>
      <c r="J14" s="78"/>
      <c r="K14" s="99" t="s">
        <v>26</v>
      </c>
      <c r="L14" s="99"/>
      <c r="M14" s="99"/>
    </row>
    <row r="15" ht="7.5" customHeight="1"/>
    <row r="17" spans="11:13" ht="18">
      <c r="K17" s="98" t="s">
        <v>13</v>
      </c>
      <c r="L17" s="98"/>
      <c r="M17" s="98"/>
    </row>
    <row r="20" spans="11:13" ht="18">
      <c r="K20" s="94" t="s">
        <v>28</v>
      </c>
      <c r="L20" s="94"/>
      <c r="M20" s="94"/>
    </row>
    <row r="21" spans="12:14" ht="17.25" customHeight="1">
      <c r="L21" s="95"/>
      <c r="M21" s="95"/>
      <c r="N21" s="32"/>
    </row>
    <row r="22" spans="12:13" ht="18" customHeight="1">
      <c r="L22" s="96"/>
      <c r="M22" s="96"/>
    </row>
    <row r="23" spans="12:13" ht="16.5" customHeight="1">
      <c r="L23" s="97"/>
      <c r="M23" s="97"/>
    </row>
    <row r="27" spans="3:9" ht="12.75">
      <c r="C27" s="1"/>
      <c r="D27" s="1"/>
      <c r="F27" s="1"/>
      <c r="I27" s="1"/>
    </row>
    <row r="28" spans="3:9" ht="12.75">
      <c r="C28" s="1"/>
      <c r="D28" s="1"/>
      <c r="F28" s="1"/>
      <c r="I28" s="1"/>
    </row>
    <row r="29" spans="3:9" ht="12.75">
      <c r="C29" s="1"/>
      <c r="D29" s="1"/>
      <c r="F29" s="1"/>
      <c r="I29" s="1"/>
    </row>
    <row r="30" spans="3:9" ht="12.75">
      <c r="C30" s="1"/>
      <c r="D30" s="1"/>
      <c r="F30" s="1"/>
      <c r="I30" s="1"/>
    </row>
    <row r="31" spans="3:9" ht="12.75">
      <c r="C31" s="1"/>
      <c r="D31" s="1"/>
      <c r="F31" s="1"/>
      <c r="I31" s="1"/>
    </row>
    <row r="32" spans="3:9" ht="12.75">
      <c r="C32" s="1"/>
      <c r="D32" s="1"/>
      <c r="F32" s="1"/>
      <c r="I32" s="1"/>
    </row>
    <row r="33" spans="3:9" ht="12.75">
      <c r="C33" s="1"/>
      <c r="D33" s="1"/>
      <c r="F33" s="1"/>
      <c r="I33" s="1"/>
    </row>
    <row r="34" spans="3:9" ht="12.75">
      <c r="C34" s="1"/>
      <c r="D34" s="1"/>
      <c r="F34" s="1"/>
      <c r="I34" s="1"/>
    </row>
    <row r="35" spans="3:9" ht="12.75">
      <c r="C35" s="1"/>
      <c r="D35" s="1"/>
      <c r="F35" s="1"/>
      <c r="I35" s="1"/>
    </row>
    <row r="36" spans="3:9" ht="60" customHeight="1">
      <c r="C36" s="1"/>
      <c r="D36" s="1"/>
      <c r="F36" s="1"/>
      <c r="I36" s="1"/>
    </row>
    <row r="37" spans="3:9" ht="12.75">
      <c r="C37" s="1"/>
      <c r="D37" s="1"/>
      <c r="F37" s="1"/>
      <c r="I37" s="1"/>
    </row>
    <row r="38" spans="3:9" ht="12.75">
      <c r="C38" s="1"/>
      <c r="D38" s="1"/>
      <c r="F38" s="1"/>
      <c r="I38" s="1"/>
    </row>
    <row r="39" spans="3:9" ht="12.75">
      <c r="C39" s="1"/>
      <c r="D39" s="1"/>
      <c r="F39" s="1"/>
      <c r="I39" s="1"/>
    </row>
    <row r="40" spans="3:9" ht="12.75">
      <c r="C40" s="1"/>
      <c r="D40" s="1"/>
      <c r="F40" s="1"/>
      <c r="I40" s="1"/>
    </row>
    <row r="41" spans="3:9" ht="12.75">
      <c r="C41" s="1"/>
      <c r="D41" s="1"/>
      <c r="F41" s="1"/>
      <c r="G41" s="80"/>
      <c r="H41" s="80"/>
      <c r="I41" s="80"/>
    </row>
    <row r="42" spans="1:27" ht="12.75">
      <c r="A42" s="57"/>
      <c r="B42" s="57"/>
      <c r="C42" s="58"/>
      <c r="D42" s="58"/>
      <c r="E42" s="57"/>
      <c r="F42" s="58"/>
      <c r="G42" s="59" t="b">
        <v>1</v>
      </c>
      <c r="H42" s="59" t="b">
        <v>0</v>
      </c>
      <c r="I42" s="59" t="b">
        <v>0</v>
      </c>
      <c r="J42" s="59" t="b">
        <v>0</v>
      </c>
      <c r="K42" s="59"/>
      <c r="L42" s="59" t="b">
        <v>1</v>
      </c>
      <c r="M42" s="59"/>
      <c r="N42" s="59"/>
      <c r="O42" s="59"/>
      <c r="P42" s="59"/>
      <c r="Q42" s="59"/>
      <c r="R42" s="59"/>
      <c r="S42" s="59" t="b">
        <v>1</v>
      </c>
      <c r="T42" s="59" t="b">
        <v>1</v>
      </c>
      <c r="U42" s="57"/>
      <c r="V42" s="57"/>
      <c r="W42" s="57"/>
      <c r="X42" s="57"/>
      <c r="Y42" s="57"/>
      <c r="Z42" s="57"/>
      <c r="AA42" s="57"/>
    </row>
    <row r="43" spans="1:27" ht="12.75">
      <c r="A43" s="57"/>
      <c r="B43" s="57"/>
      <c r="C43" s="58"/>
      <c r="D43" s="58"/>
      <c r="E43" s="57"/>
      <c r="F43" s="58"/>
      <c r="G43" s="57"/>
      <c r="H43" s="57"/>
      <c r="I43" s="5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ht="12.75">
      <c r="A44" s="57"/>
      <c r="B44" s="57"/>
      <c r="C44" s="58"/>
      <c r="D44" s="58"/>
      <c r="E44" s="57"/>
      <c r="F44" s="58"/>
      <c r="G44" s="57"/>
      <c r="H44" s="57"/>
      <c r="I44" s="58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2.75">
      <c r="A45" s="69"/>
      <c r="B45" s="69"/>
      <c r="C45" s="70">
        <v>68</v>
      </c>
      <c r="D45" s="70">
        <v>868</v>
      </c>
      <c r="E45" s="69"/>
      <c r="F45" s="70">
        <v>50</v>
      </c>
      <c r="G45" s="69"/>
      <c r="H45" s="57"/>
      <c r="I45" s="58">
        <v>35</v>
      </c>
      <c r="J45" s="81"/>
      <c r="K45" s="81"/>
      <c r="L45" s="81"/>
      <c r="M45" s="81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30" ht="12.75">
      <c r="A46" s="69"/>
      <c r="B46" s="69"/>
      <c r="C46" s="69"/>
      <c r="D46" s="69"/>
      <c r="E46" s="69"/>
      <c r="F46" s="69"/>
      <c r="G46" s="69"/>
      <c r="H46" s="57"/>
      <c r="I46" s="57"/>
      <c r="J46" s="57"/>
      <c r="K46" s="57"/>
      <c r="L46" s="57"/>
      <c r="M46" s="57"/>
      <c r="N46" s="57"/>
      <c r="O46" s="59"/>
      <c r="P46" s="59"/>
      <c r="Q46" s="59"/>
      <c r="R46" s="59"/>
      <c r="S46" s="59"/>
      <c r="T46" s="59"/>
      <c r="U46" s="59"/>
      <c r="V46" s="59"/>
      <c r="W46" s="57"/>
      <c r="X46" s="57"/>
      <c r="Y46" s="57"/>
      <c r="Z46" s="57"/>
      <c r="AA46" s="57"/>
      <c r="AC46" s="24"/>
      <c r="AD46" s="24"/>
    </row>
    <row r="47" spans="1:27" ht="15">
      <c r="A47" s="69"/>
      <c r="B47" s="69"/>
      <c r="C47" s="70"/>
      <c r="D47" s="79"/>
      <c r="E47" s="79"/>
      <c r="F47" s="70"/>
      <c r="G47" s="69"/>
      <c r="H47" s="57"/>
      <c r="I47" s="57"/>
      <c r="J47" s="57"/>
      <c r="K47" s="57"/>
      <c r="L47" s="57"/>
      <c r="M47" s="57"/>
      <c r="N47" s="57"/>
      <c r="O47" s="59"/>
      <c r="P47" s="59"/>
      <c r="Q47" s="59"/>
      <c r="R47" s="59"/>
      <c r="S47" s="59"/>
      <c r="T47" s="59"/>
      <c r="U47" s="59"/>
      <c r="V47" s="59"/>
      <c r="W47" s="60"/>
      <c r="X47" s="61"/>
      <c r="Y47" s="61"/>
      <c r="Z47" s="62"/>
      <c r="AA47" s="63"/>
    </row>
    <row r="48" spans="1:31" ht="12.75">
      <c r="A48" s="69"/>
      <c r="B48" s="69"/>
      <c r="C48" s="69">
        <v>0</v>
      </c>
      <c r="D48" s="69" t="e">
        <f>(($C$14^2+(S48-T48)^2))^(1/2)</f>
        <v>#DIV/0!</v>
      </c>
      <c r="E48" s="69"/>
      <c r="F48" s="69" t="e">
        <f>$D$8/D48</f>
        <v>#DIV/0!</v>
      </c>
      <c r="G48" s="69"/>
      <c r="H48" s="57"/>
      <c r="I48" s="57" t="e">
        <f>F48*$G$42</f>
        <v>#DIV/0!</v>
      </c>
      <c r="J48" s="57">
        <f>C48*$G$42</f>
        <v>0</v>
      </c>
      <c r="K48" s="57"/>
      <c r="L48" s="57" t="e">
        <f>D48*$L$42</f>
        <v>#DIV/0!</v>
      </c>
      <c r="M48" s="64">
        <f>C48*$L$42</f>
        <v>0</v>
      </c>
      <c r="N48" s="57"/>
      <c r="O48" s="57">
        <f>C48*$S$42</f>
        <v>0</v>
      </c>
      <c r="P48" s="65">
        <f>2*3.14159*O48*($F$14/1000)*$S$42</f>
        <v>0</v>
      </c>
      <c r="Q48" s="66"/>
      <c r="R48" s="66"/>
      <c r="S48" s="66">
        <f>2*3.14159*C48*($F$14/1000)</f>
        <v>0</v>
      </c>
      <c r="T48" s="66" t="e">
        <f>1/(6.28*C48*($I$14/1000000))</f>
        <v>#DIV/0!</v>
      </c>
      <c r="U48" s="57">
        <f>C48*$T$42</f>
        <v>0</v>
      </c>
      <c r="V48" s="57" t="e">
        <f>1/(6.28*C48*($I$14/1000000))*$T$42</f>
        <v>#DIV/0!</v>
      </c>
      <c r="W48" s="57">
        <v>0</v>
      </c>
      <c r="X48" s="57">
        <f aca="true" t="shared" si="0" ref="X48:X111">$P$2*SIN(6.28318*$D$14*W48/1000)</f>
        <v>0</v>
      </c>
      <c r="Y48" s="57">
        <f>$P$3*SIN(6.28318*$D$14*W48/1000+(3.1416*$U$3/180))</f>
        <v>1.4035500156849912</v>
      </c>
      <c r="Z48" s="57">
        <f>X48*Y48*$L$42</f>
        <v>0</v>
      </c>
      <c r="AA48" s="57">
        <f>$D$8*$D$3*COS(3.1416*($U$3)/180)*$S$42</f>
        <v>6.193314746186386</v>
      </c>
      <c r="AB48">
        <f>Y48*$G$42</f>
        <v>1.4035500156849912</v>
      </c>
      <c r="AC48">
        <f>W48*$G$42</f>
        <v>0</v>
      </c>
      <c r="AD48">
        <f>W48*$L$42</f>
        <v>0</v>
      </c>
      <c r="AE48">
        <f>W48*$S$42</f>
        <v>0</v>
      </c>
    </row>
    <row r="49" spans="1:31" ht="12.75">
      <c r="A49" s="57"/>
      <c r="B49" s="57"/>
      <c r="C49" s="57">
        <v>5</v>
      </c>
      <c r="D49" s="57">
        <f>(($C$14^2+(S49-T49)^2))^(1/2)</f>
        <v>244.84178484070966</v>
      </c>
      <c r="E49" s="57"/>
      <c r="F49" s="57">
        <f aca="true" t="shared" si="1" ref="F49:F112">$D$8/D49</f>
        <v>0.04084270177374278</v>
      </c>
      <c r="G49" s="57"/>
      <c r="H49" s="57"/>
      <c r="I49" s="57">
        <f aca="true" t="shared" si="2" ref="I49:I112">F49*$G$42</f>
        <v>0.04084270177374278</v>
      </c>
      <c r="J49" s="57">
        <f aca="true" t="shared" si="3" ref="J49:J112">C49*$G$42</f>
        <v>5</v>
      </c>
      <c r="K49" s="57"/>
      <c r="L49" s="57">
        <f>D49*$L$42</f>
        <v>244.84178484070966</v>
      </c>
      <c r="M49" s="64">
        <f aca="true" t="shared" si="4" ref="M49:M112">C49*$L$42</f>
        <v>5</v>
      </c>
      <c r="N49" s="57"/>
      <c r="O49" s="57">
        <f aca="true" t="shared" si="5" ref="O49:O112">C49*$S$42</f>
        <v>5</v>
      </c>
      <c r="P49" s="65">
        <f aca="true" t="shared" si="6" ref="P49:P112">2*3.14159*O49*($F$14/1000)*$S$42</f>
        <v>0.1570795</v>
      </c>
      <c r="Q49" s="57"/>
      <c r="R49" s="57"/>
      <c r="S49" s="66">
        <f>2*3.14159*C49*($F$14/1000)</f>
        <v>0.1570795</v>
      </c>
      <c r="T49" s="66">
        <f aca="true" t="shared" si="7" ref="T49:T112">1/(6.28*C49*($I$14/1000000))</f>
        <v>244.97795198432144</v>
      </c>
      <c r="U49" s="57">
        <f aca="true" t="shared" si="8" ref="U49:U112">C49*$T$42</f>
        <v>5</v>
      </c>
      <c r="V49" s="57">
        <f aca="true" t="shared" si="9" ref="V49:V112">1/(6.28*C49*($I$14/1000000))*$T$42</f>
        <v>244.97795198432144</v>
      </c>
      <c r="W49" s="57">
        <v>0.1</v>
      </c>
      <c r="X49" s="57">
        <f t="shared" si="0"/>
        <v>1.171575871571053</v>
      </c>
      <c r="Y49" s="57">
        <f aca="true" t="shared" si="10" ref="Y49:Y112">$P$3*SIN(6.28318*$D$14*W49/1000+(3.1416*$U$3/180))</f>
        <v>1.4712848581381002</v>
      </c>
      <c r="Z49" s="57">
        <f aca="true" t="shared" si="11" ref="Z49:Z112">X49*Y49*$L$42</f>
        <v>1.7237218400024377</v>
      </c>
      <c r="AA49" s="57">
        <f aca="true" t="shared" si="12" ref="AA49:AA112">$D$8*$D$3*COS(3.1416*($U$3)/180)*$S$42</f>
        <v>6.193314746186386</v>
      </c>
      <c r="AB49">
        <f aca="true" t="shared" si="13" ref="AB49:AB112">Y49*$G$42</f>
        <v>1.4712848581381002</v>
      </c>
      <c r="AC49">
        <f aca="true" t="shared" si="14" ref="AC49:AC112">W49*$G$42</f>
        <v>0.1</v>
      </c>
      <c r="AD49">
        <f aca="true" t="shared" si="15" ref="AD49:AD112">W49*$L$42</f>
        <v>0.1</v>
      </c>
      <c r="AE49">
        <f aca="true" t="shared" si="16" ref="AE49:AE112">W49*$S$42</f>
        <v>0.1</v>
      </c>
    </row>
    <row r="50" spans="1:31" ht="12.75">
      <c r="A50" s="57"/>
      <c r="B50" s="57"/>
      <c r="C50" s="57">
        <v>10</v>
      </c>
      <c r="D50" s="57">
        <f>(($C$14^2+(S50-T50)^2))^(1/2)</f>
        <v>122.21671697058451</v>
      </c>
      <c r="E50" s="57"/>
      <c r="F50" s="57">
        <f t="shared" si="1"/>
        <v>0.0818218673179286</v>
      </c>
      <c r="G50" s="57"/>
      <c r="H50" s="57"/>
      <c r="I50" s="57">
        <f t="shared" si="2"/>
        <v>0.0818218673179286</v>
      </c>
      <c r="J50" s="57">
        <f t="shared" si="3"/>
        <v>10</v>
      </c>
      <c r="K50" s="57"/>
      <c r="L50" s="57">
        <f aca="true" t="shared" si="17" ref="L50:L113">D50*$L$42</f>
        <v>122.21671697058451</v>
      </c>
      <c r="M50" s="64">
        <f t="shared" si="4"/>
        <v>10</v>
      </c>
      <c r="N50" s="57"/>
      <c r="O50" s="57">
        <f t="shared" si="5"/>
        <v>10</v>
      </c>
      <c r="P50" s="65">
        <f t="shared" si="6"/>
        <v>0.314159</v>
      </c>
      <c r="Q50" s="57"/>
      <c r="R50" s="57"/>
      <c r="S50" s="66">
        <f aca="true" t="shared" si="18" ref="S50:S113">2*3.14159*C50*($F$14/1000)</f>
        <v>0.314159</v>
      </c>
      <c r="T50" s="66">
        <f t="shared" si="7"/>
        <v>122.48897599216072</v>
      </c>
      <c r="U50" s="57">
        <f t="shared" si="8"/>
        <v>10</v>
      </c>
      <c r="V50" s="57">
        <f t="shared" si="9"/>
        <v>122.48897599216072</v>
      </c>
      <c r="W50" s="57">
        <v>0.2</v>
      </c>
      <c r="X50" s="57">
        <f t="shared" si="0"/>
        <v>2.335097433507536</v>
      </c>
      <c r="Y50" s="57">
        <f t="shared" si="10"/>
        <v>1.528904961891267</v>
      </c>
      <c r="Z50" s="57">
        <f t="shared" si="11"/>
        <v>3.5701420525892344</v>
      </c>
      <c r="AA50" s="57">
        <f t="shared" si="12"/>
        <v>6.193314746186386</v>
      </c>
      <c r="AB50">
        <f t="shared" si="13"/>
        <v>1.528904961891267</v>
      </c>
      <c r="AC50">
        <f t="shared" si="14"/>
        <v>0.2</v>
      </c>
      <c r="AD50">
        <f t="shared" si="15"/>
        <v>0.2</v>
      </c>
      <c r="AE50">
        <f t="shared" si="16"/>
        <v>0.2</v>
      </c>
    </row>
    <row r="51" spans="1:31" ht="12.75">
      <c r="A51" s="57"/>
      <c r="B51" s="57"/>
      <c r="C51" s="57">
        <v>15</v>
      </c>
      <c r="D51" s="57">
        <f>(($C$14^2+(S51-T51)^2))^(1/2)</f>
        <v>81.25111780030437</v>
      </c>
      <c r="E51" s="57"/>
      <c r="F51" s="57">
        <f t="shared" si="1"/>
        <v>0.12307522986425351</v>
      </c>
      <c r="G51" s="57"/>
      <c r="H51" s="57"/>
      <c r="I51" s="57">
        <f t="shared" si="2"/>
        <v>0.12307522986425351</v>
      </c>
      <c r="J51" s="57">
        <f t="shared" si="3"/>
        <v>15</v>
      </c>
      <c r="K51" s="57"/>
      <c r="L51" s="57">
        <f t="shared" si="17"/>
        <v>81.25111780030437</v>
      </c>
      <c r="M51" s="64">
        <f t="shared" si="4"/>
        <v>15</v>
      </c>
      <c r="N51" s="57"/>
      <c r="O51" s="57">
        <f t="shared" si="5"/>
        <v>15</v>
      </c>
      <c r="P51" s="65">
        <f t="shared" si="6"/>
        <v>0.4712385</v>
      </c>
      <c r="Q51" s="57"/>
      <c r="R51" s="57"/>
      <c r="S51" s="66">
        <f t="shared" si="18"/>
        <v>0.4712385</v>
      </c>
      <c r="T51" s="66">
        <f t="shared" si="7"/>
        <v>81.65931732810714</v>
      </c>
      <c r="U51" s="57">
        <f t="shared" si="8"/>
        <v>15</v>
      </c>
      <c r="V51" s="57">
        <f t="shared" si="9"/>
        <v>81.65931732810714</v>
      </c>
      <c r="W51" s="57">
        <v>0.3</v>
      </c>
      <c r="X51" s="57">
        <f t="shared" si="0"/>
        <v>3.482565747666613</v>
      </c>
      <c r="Y51" s="57">
        <f t="shared" si="10"/>
        <v>1.5760142022307053</v>
      </c>
      <c r="Z51" s="57">
        <f t="shared" si="11"/>
        <v>5.4885730785247775</v>
      </c>
      <c r="AA51" s="57">
        <f t="shared" si="12"/>
        <v>6.193314746186386</v>
      </c>
      <c r="AB51">
        <f t="shared" si="13"/>
        <v>1.5760142022307053</v>
      </c>
      <c r="AC51">
        <f t="shared" si="14"/>
        <v>0.3</v>
      </c>
      <c r="AD51">
        <f t="shared" si="15"/>
        <v>0.3</v>
      </c>
      <c r="AE51">
        <f t="shared" si="16"/>
        <v>0.3</v>
      </c>
    </row>
    <row r="52" spans="1:31" ht="12.75">
      <c r="A52" s="57"/>
      <c r="B52" s="57"/>
      <c r="C52" s="57">
        <v>20</v>
      </c>
      <c r="D52" s="57">
        <f aca="true" t="shared" si="19" ref="D52:D65">(($C$14^2+(S52-T52)^2))^(1/2)</f>
        <v>60.70057713888487</v>
      </c>
      <c r="E52" s="57"/>
      <c r="F52" s="57">
        <f t="shared" si="1"/>
        <v>0.16474307941289718</v>
      </c>
      <c r="G52" s="57"/>
      <c r="H52" s="57"/>
      <c r="I52" s="57">
        <f t="shared" si="2"/>
        <v>0.16474307941289718</v>
      </c>
      <c r="J52" s="57">
        <f t="shared" si="3"/>
        <v>20</v>
      </c>
      <c r="K52" s="57"/>
      <c r="L52" s="57">
        <f t="shared" si="17"/>
        <v>60.70057713888487</v>
      </c>
      <c r="M52" s="64">
        <f t="shared" si="4"/>
        <v>20</v>
      </c>
      <c r="N52" s="57"/>
      <c r="O52" s="57">
        <f t="shared" si="5"/>
        <v>20</v>
      </c>
      <c r="P52" s="65">
        <f t="shared" si="6"/>
        <v>0.628318</v>
      </c>
      <c r="Q52" s="57"/>
      <c r="R52" s="57"/>
      <c r="S52" s="66">
        <f t="shared" si="18"/>
        <v>0.628318</v>
      </c>
      <c r="T52" s="66">
        <f t="shared" si="7"/>
        <v>61.24448799608036</v>
      </c>
      <c r="U52" s="57">
        <f t="shared" si="8"/>
        <v>20</v>
      </c>
      <c r="V52" s="57">
        <f t="shared" si="9"/>
        <v>61.24448799608036</v>
      </c>
      <c r="W52" s="57">
        <v>0.4</v>
      </c>
      <c r="X52" s="57">
        <f t="shared" si="0"/>
        <v>4.606092238222888</v>
      </c>
      <c r="Y52" s="57">
        <f t="shared" si="10"/>
        <v>1.6122887141660636</v>
      </c>
      <c r="Z52" s="57">
        <f t="shared" si="11"/>
        <v>7.4263505320946654</v>
      </c>
      <c r="AA52" s="57">
        <f t="shared" si="12"/>
        <v>6.193314746186386</v>
      </c>
      <c r="AB52">
        <f t="shared" si="13"/>
        <v>1.6122887141660636</v>
      </c>
      <c r="AC52">
        <f t="shared" si="14"/>
        <v>0.4</v>
      </c>
      <c r="AD52">
        <f t="shared" si="15"/>
        <v>0.4</v>
      </c>
      <c r="AE52">
        <f t="shared" si="16"/>
        <v>0.4</v>
      </c>
    </row>
    <row r="53" spans="1:31" ht="12.75">
      <c r="A53" s="57"/>
      <c r="B53" s="57"/>
      <c r="C53" s="57">
        <v>25</v>
      </c>
      <c r="D53" s="57">
        <f t="shared" si="19"/>
        <v>48.31627778661001</v>
      </c>
      <c r="E53" s="57"/>
      <c r="F53" s="57">
        <f t="shared" si="1"/>
        <v>0.20696958578152974</v>
      </c>
      <c r="G53" s="57"/>
      <c r="H53" s="57"/>
      <c r="I53" s="57">
        <f t="shared" si="2"/>
        <v>0.20696958578152974</v>
      </c>
      <c r="J53" s="57">
        <f t="shared" si="3"/>
        <v>25</v>
      </c>
      <c r="K53" s="57"/>
      <c r="L53" s="57">
        <f t="shared" si="17"/>
        <v>48.31627778661001</v>
      </c>
      <c r="M53" s="64">
        <f t="shared" si="4"/>
        <v>25</v>
      </c>
      <c r="N53" s="57"/>
      <c r="O53" s="57">
        <f t="shared" si="5"/>
        <v>25</v>
      </c>
      <c r="P53" s="65">
        <f t="shared" si="6"/>
        <v>0.7853975</v>
      </c>
      <c r="Q53" s="57"/>
      <c r="R53" s="57"/>
      <c r="S53" s="66">
        <f t="shared" si="18"/>
        <v>0.7853975</v>
      </c>
      <c r="T53" s="66">
        <f t="shared" si="7"/>
        <v>48.99559039686429</v>
      </c>
      <c r="U53" s="57">
        <f t="shared" si="8"/>
        <v>25</v>
      </c>
      <c r="V53" s="57">
        <f t="shared" si="9"/>
        <v>48.99559039686429</v>
      </c>
      <c r="W53" s="57">
        <v>0.5</v>
      </c>
      <c r="X53" s="57">
        <f t="shared" si="0"/>
        <v>5.697952923779023</v>
      </c>
      <c r="Y53" s="57">
        <f t="shared" si="10"/>
        <v>1.6374791189263547</v>
      </c>
      <c r="Z53" s="57">
        <f t="shared" si="11"/>
        <v>9.33027893331352</v>
      </c>
      <c r="AA53" s="57">
        <f t="shared" si="12"/>
        <v>6.193314746186386</v>
      </c>
      <c r="AB53">
        <f t="shared" si="13"/>
        <v>1.6374791189263547</v>
      </c>
      <c r="AC53">
        <f t="shared" si="14"/>
        <v>0.5</v>
      </c>
      <c r="AD53">
        <f t="shared" si="15"/>
        <v>0.5</v>
      </c>
      <c r="AE53">
        <f t="shared" si="16"/>
        <v>0.5</v>
      </c>
    </row>
    <row r="54" spans="1:31" ht="12.75">
      <c r="A54" s="57"/>
      <c r="B54" s="57"/>
      <c r="C54" s="57">
        <v>30</v>
      </c>
      <c r="D54" s="57">
        <f t="shared" si="19"/>
        <v>40.01533782315491</v>
      </c>
      <c r="E54" s="57"/>
      <c r="F54" s="57">
        <f t="shared" si="1"/>
        <v>0.24990417534882067</v>
      </c>
      <c r="G54" s="57"/>
      <c r="H54" s="57"/>
      <c r="I54" s="57">
        <f t="shared" si="2"/>
        <v>0.24990417534882067</v>
      </c>
      <c r="J54" s="57">
        <f t="shared" si="3"/>
        <v>30</v>
      </c>
      <c r="K54" s="57"/>
      <c r="L54" s="57">
        <f t="shared" si="17"/>
        <v>40.01533782315491</v>
      </c>
      <c r="M54" s="64">
        <f t="shared" si="4"/>
        <v>30</v>
      </c>
      <c r="N54" s="57"/>
      <c r="O54" s="57">
        <f t="shared" si="5"/>
        <v>30</v>
      </c>
      <c r="P54" s="65">
        <f t="shared" si="6"/>
        <v>0.942477</v>
      </c>
      <c r="Q54" s="57"/>
      <c r="R54" s="57"/>
      <c r="S54" s="66">
        <f t="shared" si="18"/>
        <v>0.942477</v>
      </c>
      <c r="T54" s="66">
        <f t="shared" si="7"/>
        <v>40.82965866405357</v>
      </c>
      <c r="U54" s="57">
        <f t="shared" si="8"/>
        <v>30</v>
      </c>
      <c r="V54" s="57">
        <f t="shared" si="9"/>
        <v>40.82965866405357</v>
      </c>
      <c r="W54" s="57">
        <v>0.6</v>
      </c>
      <c r="X54" s="57">
        <f t="shared" si="0"/>
        <v>6.750641517928241</v>
      </c>
      <c r="Y54" s="57">
        <f t="shared" si="10"/>
        <v>1.651412238380582</v>
      </c>
      <c r="Z54" s="57">
        <f t="shared" si="11"/>
        <v>11.148092019626766</v>
      </c>
      <c r="AA54" s="57">
        <f t="shared" si="12"/>
        <v>6.193314746186386</v>
      </c>
      <c r="AB54">
        <f t="shared" si="13"/>
        <v>1.651412238380582</v>
      </c>
      <c r="AC54">
        <f t="shared" si="14"/>
        <v>0.6</v>
      </c>
      <c r="AD54">
        <f t="shared" si="15"/>
        <v>0.6</v>
      </c>
      <c r="AE54">
        <f t="shared" si="16"/>
        <v>0.6</v>
      </c>
    </row>
    <row r="55" spans="1:31" ht="12.75">
      <c r="A55" s="57"/>
      <c r="B55" s="57"/>
      <c r="C55" s="57">
        <v>35</v>
      </c>
      <c r="D55" s="57">
        <f t="shared" si="19"/>
        <v>34.048003257800275</v>
      </c>
      <c r="E55" s="57"/>
      <c r="F55" s="57">
        <f t="shared" si="1"/>
        <v>0.29370297941653994</v>
      </c>
      <c r="G55" s="57"/>
      <c r="H55" s="57"/>
      <c r="I55" s="57">
        <f t="shared" si="2"/>
        <v>0.29370297941653994</v>
      </c>
      <c r="J55" s="57">
        <f t="shared" si="3"/>
        <v>35</v>
      </c>
      <c r="K55" s="57"/>
      <c r="L55" s="57">
        <f t="shared" si="17"/>
        <v>34.048003257800275</v>
      </c>
      <c r="M55" s="64">
        <f t="shared" si="4"/>
        <v>35</v>
      </c>
      <c r="N55" s="57"/>
      <c r="O55" s="57">
        <f t="shared" si="5"/>
        <v>35</v>
      </c>
      <c r="P55" s="65">
        <f t="shared" si="6"/>
        <v>1.0995565</v>
      </c>
      <c r="Q55" s="57"/>
      <c r="R55" s="57"/>
      <c r="S55" s="66">
        <f t="shared" si="18"/>
        <v>1.0995565</v>
      </c>
      <c r="T55" s="66">
        <f t="shared" si="7"/>
        <v>34.99685028347449</v>
      </c>
      <c r="U55" s="57">
        <f t="shared" si="8"/>
        <v>35</v>
      </c>
      <c r="V55" s="57">
        <f t="shared" si="9"/>
        <v>34.99685028347449</v>
      </c>
      <c r="W55" s="57">
        <v>0.7</v>
      </c>
      <c r="X55" s="57">
        <f t="shared" si="0"/>
        <v>7.756921033214758</v>
      </c>
      <c r="Y55" s="57">
        <f t="shared" si="10"/>
        <v>1.6539922855968165</v>
      </c>
      <c r="Z55" s="57">
        <f t="shared" si="11"/>
        <v>12.829887548920897</v>
      </c>
      <c r="AA55" s="57">
        <f t="shared" si="12"/>
        <v>6.193314746186386</v>
      </c>
      <c r="AB55">
        <f t="shared" si="13"/>
        <v>1.6539922855968165</v>
      </c>
      <c r="AC55">
        <f t="shared" si="14"/>
        <v>0.7</v>
      </c>
      <c r="AD55">
        <f t="shared" si="15"/>
        <v>0.7</v>
      </c>
      <c r="AE55">
        <f t="shared" si="16"/>
        <v>0.7</v>
      </c>
    </row>
    <row r="56" spans="1:31" ht="12.75">
      <c r="A56" s="57"/>
      <c r="B56" s="57"/>
      <c r="C56" s="57">
        <v>40</v>
      </c>
      <c r="D56" s="57">
        <f t="shared" si="19"/>
        <v>29.53944706819275</v>
      </c>
      <c r="E56" s="57"/>
      <c r="F56" s="57">
        <f t="shared" si="1"/>
        <v>0.3385303718419198</v>
      </c>
      <c r="G56" s="57"/>
      <c r="H56" s="57"/>
      <c r="I56" s="57">
        <f t="shared" si="2"/>
        <v>0.3385303718419198</v>
      </c>
      <c r="J56" s="57">
        <f t="shared" si="3"/>
        <v>40</v>
      </c>
      <c r="K56" s="57"/>
      <c r="L56" s="57">
        <f t="shared" si="17"/>
        <v>29.53944706819275</v>
      </c>
      <c r="M56" s="64">
        <f t="shared" si="4"/>
        <v>40</v>
      </c>
      <c r="N56" s="57"/>
      <c r="O56" s="57">
        <f t="shared" si="5"/>
        <v>40</v>
      </c>
      <c r="P56" s="65">
        <f t="shared" si="6"/>
        <v>1.256636</v>
      </c>
      <c r="Q56" s="57"/>
      <c r="R56" s="57"/>
      <c r="S56" s="66">
        <f t="shared" si="18"/>
        <v>1.256636</v>
      </c>
      <c r="T56" s="66">
        <f t="shared" si="7"/>
        <v>30.62224399804018</v>
      </c>
      <c r="U56" s="57">
        <f t="shared" si="8"/>
        <v>40</v>
      </c>
      <c r="V56" s="57">
        <f t="shared" si="9"/>
        <v>30.62224399804018</v>
      </c>
      <c r="W56" s="57">
        <v>0.8</v>
      </c>
      <c r="X56" s="57">
        <f t="shared" si="0"/>
        <v>8.709873533727032</v>
      </c>
      <c r="Y56" s="57">
        <f t="shared" si="10"/>
        <v>1.6452015233549127</v>
      </c>
      <c r="Z56" s="57">
        <f t="shared" si="11"/>
        <v>14.32949720591635</v>
      </c>
      <c r="AA56" s="57">
        <f t="shared" si="12"/>
        <v>6.193314746186386</v>
      </c>
      <c r="AB56">
        <f t="shared" si="13"/>
        <v>1.6452015233549127</v>
      </c>
      <c r="AC56">
        <f t="shared" si="14"/>
        <v>0.8</v>
      </c>
      <c r="AD56">
        <f t="shared" si="15"/>
        <v>0.8</v>
      </c>
      <c r="AE56">
        <f t="shared" si="16"/>
        <v>0.8</v>
      </c>
    </row>
    <row r="57" spans="1:31" ht="12.75">
      <c r="A57" s="57"/>
      <c r="B57" s="57"/>
      <c r="C57" s="57">
        <v>45</v>
      </c>
      <c r="D57" s="57">
        <f t="shared" si="19"/>
        <v>26.0037031003278</v>
      </c>
      <c r="E57" s="57"/>
      <c r="F57" s="57">
        <f t="shared" si="1"/>
        <v>0.38456061282571485</v>
      </c>
      <c r="G57" s="57"/>
      <c r="H57" s="57"/>
      <c r="I57" s="57">
        <f t="shared" si="2"/>
        <v>0.38456061282571485</v>
      </c>
      <c r="J57" s="57">
        <f t="shared" si="3"/>
        <v>45</v>
      </c>
      <c r="K57" s="57"/>
      <c r="L57" s="57">
        <f t="shared" si="17"/>
        <v>26.0037031003278</v>
      </c>
      <c r="M57" s="64">
        <f t="shared" si="4"/>
        <v>45</v>
      </c>
      <c r="N57" s="57"/>
      <c r="O57" s="57">
        <f t="shared" si="5"/>
        <v>45</v>
      </c>
      <c r="P57" s="65">
        <f t="shared" si="6"/>
        <v>1.4137155</v>
      </c>
      <c r="Q57" s="57"/>
      <c r="R57" s="57"/>
      <c r="S57" s="66">
        <f t="shared" si="18"/>
        <v>1.4137155</v>
      </c>
      <c r="T57" s="66">
        <f t="shared" si="7"/>
        <v>27.21977244270238</v>
      </c>
      <c r="U57" s="57">
        <f t="shared" si="8"/>
        <v>45</v>
      </c>
      <c r="V57" s="57">
        <f t="shared" si="9"/>
        <v>27.21977244270238</v>
      </c>
      <c r="W57" s="57">
        <v>0.9</v>
      </c>
      <c r="X57" s="57">
        <f t="shared" si="0"/>
        <v>9.60294769428637</v>
      </c>
      <c r="Y57" s="57">
        <f t="shared" si="10"/>
        <v>1.625100386085741</v>
      </c>
      <c r="Z57" s="57">
        <f t="shared" si="11"/>
        <v>15.605754005545954</v>
      </c>
      <c r="AA57" s="57">
        <f t="shared" si="12"/>
        <v>6.193314746186386</v>
      </c>
      <c r="AB57">
        <f t="shared" si="13"/>
        <v>1.625100386085741</v>
      </c>
      <c r="AC57">
        <f t="shared" si="14"/>
        <v>0.9</v>
      </c>
      <c r="AD57">
        <f t="shared" si="15"/>
        <v>0.9</v>
      </c>
      <c r="AE57">
        <f t="shared" si="16"/>
        <v>0.9</v>
      </c>
    </row>
    <row r="58" spans="1:31" ht="12.75">
      <c r="A58" s="57"/>
      <c r="B58" s="57"/>
      <c r="C58" s="57">
        <v>55</v>
      </c>
      <c r="D58" s="57">
        <f t="shared" si="19"/>
        <v>20.790589715068894</v>
      </c>
      <c r="E58" s="57"/>
      <c r="F58" s="57">
        <f t="shared" si="1"/>
        <v>0.48098683765338607</v>
      </c>
      <c r="G58" s="57"/>
      <c r="H58" s="57"/>
      <c r="I58" s="57">
        <f t="shared" si="2"/>
        <v>0.48098683765338607</v>
      </c>
      <c r="J58" s="57">
        <f t="shared" si="3"/>
        <v>55</v>
      </c>
      <c r="K58" s="57"/>
      <c r="L58" s="57">
        <f t="shared" si="17"/>
        <v>20.790589715068894</v>
      </c>
      <c r="M58" s="64">
        <f t="shared" si="4"/>
        <v>55</v>
      </c>
      <c r="N58" s="57"/>
      <c r="O58" s="57">
        <f t="shared" si="5"/>
        <v>55</v>
      </c>
      <c r="P58" s="65">
        <f t="shared" si="6"/>
        <v>1.7278745000000002</v>
      </c>
      <c r="Q58" s="57"/>
      <c r="R58" s="57"/>
      <c r="S58" s="66">
        <f t="shared" si="18"/>
        <v>1.7278745000000002</v>
      </c>
      <c r="T58" s="66">
        <f t="shared" si="7"/>
        <v>22.270722907665583</v>
      </c>
      <c r="U58" s="57">
        <f t="shared" si="8"/>
        <v>55</v>
      </c>
      <c r="V58" s="57">
        <f t="shared" si="9"/>
        <v>22.270722907665583</v>
      </c>
      <c r="W58" s="57">
        <v>1</v>
      </c>
      <c r="X58" s="57">
        <f t="shared" si="0"/>
        <v>10.43000383927268</v>
      </c>
      <c r="Y58" s="57">
        <f t="shared" si="10"/>
        <v>1.5938270643986348</v>
      </c>
      <c r="Z58" s="57">
        <f t="shared" si="11"/>
        <v>16.623622400814465</v>
      </c>
      <c r="AA58" s="57">
        <f t="shared" si="12"/>
        <v>6.193314746186386</v>
      </c>
      <c r="AB58">
        <f t="shared" si="13"/>
        <v>1.5938270643986348</v>
      </c>
      <c r="AC58">
        <f t="shared" si="14"/>
        <v>1</v>
      </c>
      <c r="AD58">
        <f t="shared" si="15"/>
        <v>1</v>
      </c>
      <c r="AE58">
        <f t="shared" si="16"/>
        <v>1</v>
      </c>
    </row>
    <row r="59" spans="1:31" ht="12.75">
      <c r="A59" s="57"/>
      <c r="B59" s="57"/>
      <c r="C59" s="57">
        <v>60</v>
      </c>
      <c r="D59" s="57">
        <f t="shared" si="19"/>
        <v>18.80415591885088</v>
      </c>
      <c r="E59" s="57"/>
      <c r="F59" s="57">
        <f t="shared" si="1"/>
        <v>0.5317973347570019</v>
      </c>
      <c r="G59" s="57"/>
      <c r="H59" s="57"/>
      <c r="I59" s="57">
        <f t="shared" si="2"/>
        <v>0.5317973347570019</v>
      </c>
      <c r="J59" s="57">
        <f t="shared" si="3"/>
        <v>60</v>
      </c>
      <c r="K59" s="57"/>
      <c r="L59" s="57">
        <f t="shared" si="17"/>
        <v>18.80415591885088</v>
      </c>
      <c r="M59" s="64">
        <f t="shared" si="4"/>
        <v>60</v>
      </c>
      <c r="N59" s="57"/>
      <c r="O59" s="57">
        <f t="shared" si="5"/>
        <v>60</v>
      </c>
      <c r="P59" s="65">
        <f t="shared" si="6"/>
        <v>1.884954</v>
      </c>
      <c r="Q59" s="57"/>
      <c r="R59" s="57"/>
      <c r="S59" s="66">
        <f t="shared" si="18"/>
        <v>1.884954</v>
      </c>
      <c r="T59" s="66">
        <f t="shared" si="7"/>
        <v>20.414829332026784</v>
      </c>
      <c r="U59" s="57">
        <f t="shared" si="8"/>
        <v>60</v>
      </c>
      <c r="V59" s="57">
        <f t="shared" si="9"/>
        <v>20.414829332026784</v>
      </c>
      <c r="W59" s="57">
        <v>1.1</v>
      </c>
      <c r="X59" s="57">
        <f t="shared" si="0"/>
        <v>11.185356151455908</v>
      </c>
      <c r="Y59" s="57">
        <f t="shared" si="10"/>
        <v>1.5515965550533277</v>
      </c>
      <c r="Z59" s="57">
        <f t="shared" si="11"/>
        <v>17.355160071643535</v>
      </c>
      <c r="AA59" s="57">
        <f t="shared" si="12"/>
        <v>6.193314746186386</v>
      </c>
      <c r="AB59">
        <f t="shared" si="13"/>
        <v>1.5515965550533277</v>
      </c>
      <c r="AC59">
        <f t="shared" si="14"/>
        <v>1.1</v>
      </c>
      <c r="AD59">
        <f t="shared" si="15"/>
        <v>1.1</v>
      </c>
      <c r="AE59">
        <f t="shared" si="16"/>
        <v>1.1</v>
      </c>
    </row>
    <row r="60" spans="1:31" ht="12.75">
      <c r="A60" s="57"/>
      <c r="B60" s="57"/>
      <c r="C60" s="57">
        <v>65</v>
      </c>
      <c r="D60" s="57">
        <f t="shared" si="19"/>
        <v>17.104428194701352</v>
      </c>
      <c r="E60" s="57"/>
      <c r="F60" s="57">
        <f t="shared" si="1"/>
        <v>0.5846439229753276</v>
      </c>
      <c r="G60" s="57"/>
      <c r="H60" s="57"/>
      <c r="I60" s="57">
        <f t="shared" si="2"/>
        <v>0.5846439229753276</v>
      </c>
      <c r="J60" s="57">
        <f t="shared" si="3"/>
        <v>65</v>
      </c>
      <c r="K60" s="57"/>
      <c r="L60" s="57">
        <f t="shared" si="17"/>
        <v>17.104428194701352</v>
      </c>
      <c r="M60" s="64">
        <f t="shared" si="4"/>
        <v>65</v>
      </c>
      <c r="N60" s="57"/>
      <c r="O60" s="57">
        <f t="shared" si="5"/>
        <v>65</v>
      </c>
      <c r="P60" s="65">
        <f t="shared" si="6"/>
        <v>2.0420335</v>
      </c>
      <c r="Q60" s="57"/>
      <c r="R60" s="57"/>
      <c r="S60" s="66">
        <f t="shared" si="18"/>
        <v>2.0420335</v>
      </c>
      <c r="T60" s="66">
        <f t="shared" si="7"/>
        <v>18.8444578449478</v>
      </c>
      <c r="U60" s="57">
        <f t="shared" si="8"/>
        <v>65</v>
      </c>
      <c r="V60" s="57">
        <f t="shared" si="9"/>
        <v>18.8444578449478</v>
      </c>
      <c r="W60" s="57">
        <v>1.2</v>
      </c>
      <c r="X60" s="57">
        <f t="shared" si="0"/>
        <v>11.8638117606574</v>
      </c>
      <c r="Y60" s="57">
        <f t="shared" si="10"/>
        <v>1.4986991829076002</v>
      </c>
      <c r="Z60" s="57">
        <f t="shared" si="11"/>
        <v>17.78028499186682</v>
      </c>
      <c r="AA60" s="57">
        <f t="shared" si="12"/>
        <v>6.193314746186386</v>
      </c>
      <c r="AB60">
        <f t="shared" si="13"/>
        <v>1.4986991829076002</v>
      </c>
      <c r="AC60">
        <f t="shared" si="14"/>
        <v>1.2</v>
      </c>
      <c r="AD60">
        <f t="shared" si="15"/>
        <v>1.2</v>
      </c>
      <c r="AE60">
        <f t="shared" si="16"/>
        <v>1.2</v>
      </c>
    </row>
    <row r="61" spans="1:31" ht="12.75">
      <c r="A61" s="57"/>
      <c r="B61" s="57"/>
      <c r="C61" s="57">
        <v>70</v>
      </c>
      <c r="D61" s="57">
        <f t="shared" si="19"/>
        <v>15.63038553620187</v>
      </c>
      <c r="E61" s="57"/>
      <c r="F61" s="57">
        <f t="shared" si="1"/>
        <v>0.6397794844432203</v>
      </c>
      <c r="G61" s="57"/>
      <c r="H61" s="57"/>
      <c r="I61" s="57">
        <f t="shared" si="2"/>
        <v>0.6397794844432203</v>
      </c>
      <c r="J61" s="57">
        <f t="shared" si="3"/>
        <v>70</v>
      </c>
      <c r="K61" s="57"/>
      <c r="L61" s="57">
        <f t="shared" si="17"/>
        <v>15.63038553620187</v>
      </c>
      <c r="M61" s="64">
        <f t="shared" si="4"/>
        <v>70</v>
      </c>
      <c r="N61" s="57"/>
      <c r="O61" s="57">
        <f t="shared" si="5"/>
        <v>70</v>
      </c>
      <c r="P61" s="65">
        <f t="shared" si="6"/>
        <v>2.199113</v>
      </c>
      <c r="Q61" s="57"/>
      <c r="R61" s="57"/>
      <c r="S61" s="66">
        <f t="shared" si="18"/>
        <v>2.199113</v>
      </c>
      <c r="T61" s="66">
        <f t="shared" si="7"/>
        <v>17.498425141737243</v>
      </c>
      <c r="U61" s="57">
        <f t="shared" si="8"/>
        <v>70</v>
      </c>
      <c r="V61" s="57">
        <f t="shared" si="9"/>
        <v>17.498425141737243</v>
      </c>
      <c r="W61" s="57">
        <v>1.3</v>
      </c>
      <c r="X61" s="57">
        <f t="shared" si="0"/>
        <v>12.460706443515766</v>
      </c>
      <c r="Y61" s="57">
        <f t="shared" si="10"/>
        <v>1.4354986050019005</v>
      </c>
      <c r="Z61" s="57">
        <f t="shared" si="11"/>
        <v>17.887326717005077</v>
      </c>
      <c r="AA61" s="57">
        <f t="shared" si="12"/>
        <v>6.193314746186386</v>
      </c>
      <c r="AB61">
        <f t="shared" si="13"/>
        <v>1.4354986050019005</v>
      </c>
      <c r="AC61">
        <f t="shared" si="14"/>
        <v>1.3</v>
      </c>
      <c r="AD61">
        <f t="shared" si="15"/>
        <v>1.3</v>
      </c>
      <c r="AE61">
        <f t="shared" si="16"/>
        <v>1.3</v>
      </c>
    </row>
    <row r="62" spans="1:31" ht="12.75">
      <c r="A62" s="57"/>
      <c r="B62" s="57"/>
      <c r="C62" s="57">
        <v>75</v>
      </c>
      <c r="D62" s="57">
        <f t="shared" si="19"/>
        <v>14.337342115584526</v>
      </c>
      <c r="E62" s="57"/>
      <c r="F62" s="57">
        <f t="shared" si="1"/>
        <v>0.6974793458496129</v>
      </c>
      <c r="G62" s="57"/>
      <c r="H62" s="57"/>
      <c r="I62" s="57">
        <f t="shared" si="2"/>
        <v>0.6974793458496129</v>
      </c>
      <c r="J62" s="57">
        <f t="shared" si="3"/>
        <v>75</v>
      </c>
      <c r="K62" s="57"/>
      <c r="L62" s="57">
        <f t="shared" si="17"/>
        <v>14.337342115584526</v>
      </c>
      <c r="M62" s="64">
        <f t="shared" si="4"/>
        <v>75</v>
      </c>
      <c r="N62" s="57"/>
      <c r="O62" s="57">
        <f t="shared" si="5"/>
        <v>75</v>
      </c>
      <c r="P62" s="65">
        <f t="shared" si="6"/>
        <v>2.3561925</v>
      </c>
      <c r="Q62" s="57"/>
      <c r="R62" s="57"/>
      <c r="S62" s="66">
        <f t="shared" si="18"/>
        <v>2.3561925</v>
      </c>
      <c r="T62" s="66">
        <f t="shared" si="7"/>
        <v>16.331863465621428</v>
      </c>
      <c r="U62" s="57">
        <f t="shared" si="8"/>
        <v>75</v>
      </c>
      <c r="V62" s="57">
        <f t="shared" si="9"/>
        <v>16.331863465621428</v>
      </c>
      <c r="W62" s="57">
        <v>1.4</v>
      </c>
      <c r="X62" s="57">
        <f t="shared" si="0"/>
        <v>12.971936688929741</v>
      </c>
      <c r="Y62" s="57">
        <f t="shared" si="10"/>
        <v>1.362429310502393</v>
      </c>
      <c r="Z62" s="57">
        <f t="shared" si="11"/>
        <v>17.673346758979243</v>
      </c>
      <c r="AA62" s="57">
        <f t="shared" si="12"/>
        <v>6.193314746186386</v>
      </c>
      <c r="AB62">
        <f t="shared" si="13"/>
        <v>1.362429310502393</v>
      </c>
      <c r="AC62">
        <f t="shared" si="14"/>
        <v>1.4</v>
      </c>
      <c r="AD62">
        <f t="shared" si="15"/>
        <v>1.4</v>
      </c>
      <c r="AE62">
        <f t="shared" si="16"/>
        <v>1.4</v>
      </c>
    </row>
    <row r="63" spans="1:31" ht="12.75">
      <c r="A63" s="57"/>
      <c r="B63" s="57"/>
      <c r="C63" s="57">
        <v>80</v>
      </c>
      <c r="D63" s="57">
        <f t="shared" si="19"/>
        <v>13.191852204956607</v>
      </c>
      <c r="E63" s="57"/>
      <c r="F63" s="57">
        <f t="shared" si="1"/>
        <v>0.7580436654863882</v>
      </c>
      <c r="G63" s="57"/>
      <c r="H63" s="57"/>
      <c r="I63" s="57">
        <f t="shared" si="2"/>
        <v>0.7580436654863882</v>
      </c>
      <c r="J63" s="57">
        <f t="shared" si="3"/>
        <v>80</v>
      </c>
      <c r="K63" s="57"/>
      <c r="L63" s="57">
        <f t="shared" si="17"/>
        <v>13.191852204956607</v>
      </c>
      <c r="M63" s="64">
        <f t="shared" si="4"/>
        <v>80</v>
      </c>
      <c r="N63" s="57"/>
      <c r="O63" s="57">
        <f t="shared" si="5"/>
        <v>80</v>
      </c>
      <c r="P63" s="65">
        <f t="shared" si="6"/>
        <v>2.513272</v>
      </c>
      <c r="Q63" s="57"/>
      <c r="R63" s="57"/>
      <c r="S63" s="66">
        <f t="shared" si="18"/>
        <v>2.513272</v>
      </c>
      <c r="T63" s="66">
        <f t="shared" si="7"/>
        <v>15.31112199902009</v>
      </c>
      <c r="U63" s="57">
        <f t="shared" si="8"/>
        <v>80</v>
      </c>
      <c r="V63" s="57">
        <f t="shared" si="9"/>
        <v>15.31112199902009</v>
      </c>
      <c r="W63" s="57">
        <v>1.5</v>
      </c>
      <c r="X63" s="57">
        <f t="shared" si="0"/>
        <v>13.393987908735609</v>
      </c>
      <c r="Y63" s="57">
        <f t="shared" si="10"/>
        <v>1.279993633689732</v>
      </c>
      <c r="Z63" s="57">
        <f t="shared" si="11"/>
        <v>17.144219252898825</v>
      </c>
      <c r="AA63" s="57">
        <f t="shared" si="12"/>
        <v>6.193314746186386</v>
      </c>
      <c r="AB63">
        <f t="shared" si="13"/>
        <v>1.279993633689732</v>
      </c>
      <c r="AC63">
        <f t="shared" si="14"/>
        <v>1.5</v>
      </c>
      <c r="AD63">
        <f t="shared" si="15"/>
        <v>1.5</v>
      </c>
      <c r="AE63">
        <f t="shared" si="16"/>
        <v>1.5</v>
      </c>
    </row>
    <row r="64" spans="1:31" ht="12.75">
      <c r="A64" s="57"/>
      <c r="B64" s="57"/>
      <c r="C64" s="57">
        <v>85</v>
      </c>
      <c r="D64" s="57">
        <f t="shared" si="19"/>
        <v>12.168415257836845</v>
      </c>
      <c r="E64" s="57"/>
      <c r="F64" s="57">
        <f t="shared" si="1"/>
        <v>0.8217996993125036</v>
      </c>
      <c r="G64" s="57"/>
      <c r="H64" s="57"/>
      <c r="I64" s="57">
        <f t="shared" si="2"/>
        <v>0.8217996993125036</v>
      </c>
      <c r="J64" s="57">
        <f t="shared" si="3"/>
        <v>85</v>
      </c>
      <c r="K64" s="57"/>
      <c r="L64" s="57">
        <f t="shared" si="17"/>
        <v>12.168415257836845</v>
      </c>
      <c r="M64" s="64">
        <f t="shared" si="4"/>
        <v>85</v>
      </c>
      <c r="N64" s="57"/>
      <c r="O64" s="57">
        <f t="shared" si="5"/>
        <v>85</v>
      </c>
      <c r="P64" s="65">
        <f t="shared" si="6"/>
        <v>2.6703514999999998</v>
      </c>
      <c r="Q64" s="57"/>
      <c r="R64" s="57"/>
      <c r="S64" s="66">
        <f t="shared" si="18"/>
        <v>2.6703514999999998</v>
      </c>
      <c r="T64" s="66">
        <f t="shared" si="7"/>
        <v>14.410467763783613</v>
      </c>
      <c r="U64" s="57">
        <f t="shared" si="8"/>
        <v>85</v>
      </c>
      <c r="V64" s="57">
        <f t="shared" si="9"/>
        <v>14.410467763783613</v>
      </c>
      <c r="W64" s="57">
        <v>1.6</v>
      </c>
      <c r="X64" s="57">
        <f t="shared" si="0"/>
        <v>13.723958599677404</v>
      </c>
      <c r="Y64" s="57">
        <f t="shared" si="10"/>
        <v>1.188758300528575</v>
      </c>
      <c r="Z64" s="57">
        <f t="shared" si="11"/>
        <v>16.31446970147703</v>
      </c>
      <c r="AA64" s="57">
        <f t="shared" si="12"/>
        <v>6.193314746186386</v>
      </c>
      <c r="AB64">
        <f t="shared" si="13"/>
        <v>1.188758300528575</v>
      </c>
      <c r="AC64">
        <f t="shared" si="14"/>
        <v>1.6</v>
      </c>
      <c r="AD64">
        <f t="shared" si="15"/>
        <v>1.6</v>
      </c>
      <c r="AE64">
        <f t="shared" si="16"/>
        <v>1.6</v>
      </c>
    </row>
    <row r="65" spans="1:31" ht="12.75">
      <c r="A65" s="57"/>
      <c r="B65" s="57"/>
      <c r="C65" s="57">
        <v>90</v>
      </c>
      <c r="D65" s="57">
        <f t="shared" si="19"/>
        <v>11.247281476003145</v>
      </c>
      <c r="E65" s="57"/>
      <c r="F65" s="57">
        <f t="shared" si="1"/>
        <v>0.8891037377641604</v>
      </c>
      <c r="G65" s="57"/>
      <c r="H65" s="57"/>
      <c r="I65" s="57">
        <f t="shared" si="2"/>
        <v>0.8891037377641604</v>
      </c>
      <c r="J65" s="57">
        <f t="shared" si="3"/>
        <v>90</v>
      </c>
      <c r="K65" s="57"/>
      <c r="L65" s="57">
        <f t="shared" si="17"/>
        <v>11.247281476003145</v>
      </c>
      <c r="M65" s="64">
        <f t="shared" si="4"/>
        <v>90</v>
      </c>
      <c r="N65" s="57"/>
      <c r="O65" s="57">
        <f t="shared" si="5"/>
        <v>90</v>
      </c>
      <c r="P65" s="65">
        <f t="shared" si="6"/>
        <v>2.827431</v>
      </c>
      <c r="Q65" s="57"/>
      <c r="R65" s="57"/>
      <c r="S65" s="66">
        <f t="shared" si="18"/>
        <v>2.827431</v>
      </c>
      <c r="T65" s="66">
        <f t="shared" si="7"/>
        <v>13.60988622135119</v>
      </c>
      <c r="U65" s="57">
        <f t="shared" si="8"/>
        <v>90</v>
      </c>
      <c r="V65" s="57">
        <f t="shared" si="9"/>
        <v>13.60988622135119</v>
      </c>
      <c r="W65" s="57">
        <v>1.7</v>
      </c>
      <c r="X65" s="57">
        <f t="shared" si="0"/>
        <v>13.959580290562043</v>
      </c>
      <c r="Y65" s="57">
        <f t="shared" si="10"/>
        <v>1.089350532559347</v>
      </c>
      <c r="Z65" s="57">
        <f t="shared" si="11"/>
        <v>15.206876223828727</v>
      </c>
      <c r="AA65" s="57">
        <f t="shared" si="12"/>
        <v>6.193314746186386</v>
      </c>
      <c r="AB65">
        <f t="shared" si="13"/>
        <v>1.089350532559347</v>
      </c>
      <c r="AC65">
        <f t="shared" si="14"/>
        <v>1.7</v>
      </c>
      <c r="AD65">
        <f t="shared" si="15"/>
        <v>1.7</v>
      </c>
      <c r="AE65">
        <f t="shared" si="16"/>
        <v>1.7</v>
      </c>
    </row>
    <row r="66" spans="1:31" ht="12.75">
      <c r="A66" s="57"/>
      <c r="B66" s="57"/>
      <c r="C66" s="57">
        <v>95</v>
      </c>
      <c r="D66" s="57">
        <f>(($C$14^2+(S66-T66)^2))^(1/2)</f>
        <v>10.41295286705039</v>
      </c>
      <c r="E66" s="57"/>
      <c r="F66" s="57">
        <f t="shared" si="1"/>
        <v>0.9603423858416672</v>
      </c>
      <c r="G66" s="57"/>
      <c r="H66" s="57"/>
      <c r="I66" s="57">
        <f t="shared" si="2"/>
        <v>0.9603423858416672</v>
      </c>
      <c r="J66" s="57">
        <f t="shared" si="3"/>
        <v>95</v>
      </c>
      <c r="K66" s="57"/>
      <c r="L66" s="57">
        <f t="shared" si="17"/>
        <v>10.41295286705039</v>
      </c>
      <c r="M66" s="64">
        <f t="shared" si="4"/>
        <v>95</v>
      </c>
      <c r="N66" s="57"/>
      <c r="O66" s="57">
        <f t="shared" si="5"/>
        <v>95</v>
      </c>
      <c r="P66" s="65">
        <f t="shared" si="6"/>
        <v>2.9845105000000003</v>
      </c>
      <c r="Q66" s="57"/>
      <c r="R66" s="57"/>
      <c r="S66" s="66">
        <f t="shared" si="18"/>
        <v>2.9845105000000003</v>
      </c>
      <c r="T66" s="66">
        <f t="shared" si="7"/>
        <v>12.893576420227442</v>
      </c>
      <c r="U66" s="57">
        <f t="shared" si="8"/>
        <v>95</v>
      </c>
      <c r="V66" s="57">
        <f t="shared" si="9"/>
        <v>12.893576420227442</v>
      </c>
      <c r="W66" s="57">
        <v>1.8</v>
      </c>
      <c r="X66" s="57">
        <f t="shared" si="0"/>
        <v>14.099233137467287</v>
      </c>
      <c r="Y66" s="57">
        <f t="shared" si="10"/>
        <v>0.9824537348971034</v>
      </c>
      <c r="Z66" s="57">
        <f t="shared" si="11"/>
        <v>13.851844255089741</v>
      </c>
      <c r="AA66" s="57">
        <f t="shared" si="12"/>
        <v>6.193314746186386</v>
      </c>
      <c r="AB66">
        <f t="shared" si="13"/>
        <v>0.9824537348971034</v>
      </c>
      <c r="AC66">
        <f t="shared" si="14"/>
        <v>1.8</v>
      </c>
      <c r="AD66">
        <f t="shared" si="15"/>
        <v>1.8</v>
      </c>
      <c r="AE66">
        <f t="shared" si="16"/>
        <v>1.8</v>
      </c>
    </row>
    <row r="67" spans="1:31" ht="12.75">
      <c r="A67" s="57"/>
      <c r="B67" s="57"/>
      <c r="C67" s="57">
        <v>100</v>
      </c>
      <c r="D67" s="57">
        <f>(($C$14^2+(S67-T67)^2))^(1/2)</f>
        <v>9.653136884284756</v>
      </c>
      <c r="E67" s="57"/>
      <c r="F67" s="57">
        <f t="shared" si="1"/>
        <v>1.0359326838387566</v>
      </c>
      <c r="G67" s="57"/>
      <c r="H67" s="57"/>
      <c r="I67" s="57">
        <f t="shared" si="2"/>
        <v>1.0359326838387566</v>
      </c>
      <c r="J67" s="57">
        <f t="shared" si="3"/>
        <v>100</v>
      </c>
      <c r="K67" s="57"/>
      <c r="L67" s="57">
        <f t="shared" si="17"/>
        <v>9.653136884284756</v>
      </c>
      <c r="M67" s="64">
        <f t="shared" si="4"/>
        <v>100</v>
      </c>
      <c r="N67" s="57"/>
      <c r="O67" s="57">
        <f t="shared" si="5"/>
        <v>100</v>
      </c>
      <c r="P67" s="65">
        <f t="shared" si="6"/>
        <v>3.14159</v>
      </c>
      <c r="Q67" s="57"/>
      <c r="R67" s="57"/>
      <c r="S67" s="66">
        <f t="shared" si="18"/>
        <v>3.14159</v>
      </c>
      <c r="T67" s="66">
        <f t="shared" si="7"/>
        <v>12.248897599216072</v>
      </c>
      <c r="U67" s="57">
        <f t="shared" si="8"/>
        <v>100</v>
      </c>
      <c r="V67" s="57">
        <f t="shared" si="9"/>
        <v>12.248897599216072</v>
      </c>
      <c r="W67" s="57">
        <v>1.9</v>
      </c>
      <c r="X67" s="57">
        <f t="shared" si="0"/>
        <v>14.141957059789206</v>
      </c>
      <c r="Y67" s="57">
        <f t="shared" si="10"/>
        <v>0.8688027979814723</v>
      </c>
      <c r="Z67" s="57">
        <f t="shared" si="11"/>
        <v>12.286571862478699</v>
      </c>
      <c r="AA67" s="57">
        <f t="shared" si="12"/>
        <v>6.193314746186386</v>
      </c>
      <c r="AB67">
        <f t="shared" si="13"/>
        <v>0.8688027979814723</v>
      </c>
      <c r="AC67">
        <f t="shared" si="14"/>
        <v>1.9</v>
      </c>
      <c r="AD67">
        <f t="shared" si="15"/>
        <v>1.9</v>
      </c>
      <c r="AE67">
        <f t="shared" si="16"/>
        <v>1.9</v>
      </c>
    </row>
    <row r="68" spans="1:31" ht="12.75">
      <c r="A68" s="57"/>
      <c r="B68" s="57"/>
      <c r="C68" s="57">
        <v>105</v>
      </c>
      <c r="D68" s="57">
        <f>(($C$14^2+(S68-T68)^2))^(1/2)</f>
        <v>8.958002370562427</v>
      </c>
      <c r="E68" s="57"/>
      <c r="F68" s="57">
        <f t="shared" si="1"/>
        <v>1.116320311865708</v>
      </c>
      <c r="G68" s="57"/>
      <c r="H68" s="57"/>
      <c r="I68" s="57">
        <f t="shared" si="2"/>
        <v>1.116320311865708</v>
      </c>
      <c r="J68" s="57">
        <f t="shared" si="3"/>
        <v>105</v>
      </c>
      <c r="K68" s="57"/>
      <c r="L68" s="57">
        <f t="shared" si="17"/>
        <v>8.958002370562427</v>
      </c>
      <c r="M68" s="64">
        <f t="shared" si="4"/>
        <v>105</v>
      </c>
      <c r="N68" s="57"/>
      <c r="O68" s="57">
        <f t="shared" si="5"/>
        <v>105</v>
      </c>
      <c r="P68" s="65">
        <f t="shared" si="6"/>
        <v>3.2986695</v>
      </c>
      <c r="Q68" s="57"/>
      <c r="R68" s="57"/>
      <c r="S68" s="66">
        <f t="shared" si="18"/>
        <v>3.2986695</v>
      </c>
      <c r="T68" s="66">
        <f t="shared" si="7"/>
        <v>11.665616761158164</v>
      </c>
      <c r="U68" s="57">
        <f t="shared" si="8"/>
        <v>105</v>
      </c>
      <c r="V68" s="57">
        <f t="shared" si="9"/>
        <v>11.665616761158164</v>
      </c>
      <c r="W68" s="57">
        <v>2</v>
      </c>
      <c r="X68" s="57">
        <f t="shared" si="0"/>
        <v>14.087458340571409</v>
      </c>
      <c r="Y68" s="57">
        <f t="shared" si="10"/>
        <v>0.7491790453770532</v>
      </c>
      <c r="Z68" s="57">
        <f t="shared" si="11"/>
        <v>10.554028591378295</v>
      </c>
      <c r="AA68" s="57">
        <f t="shared" si="12"/>
        <v>6.193314746186386</v>
      </c>
      <c r="AB68">
        <f t="shared" si="13"/>
        <v>0.7491790453770532</v>
      </c>
      <c r="AC68">
        <f t="shared" si="14"/>
        <v>2</v>
      </c>
      <c r="AD68">
        <f t="shared" si="15"/>
        <v>2</v>
      </c>
      <c r="AE68">
        <f t="shared" si="16"/>
        <v>2</v>
      </c>
    </row>
    <row r="69" spans="1:31" ht="12.75">
      <c r="A69" s="57"/>
      <c r="B69" s="57"/>
      <c r="C69" s="57">
        <v>110</v>
      </c>
      <c r="D69" s="57">
        <f>(($C$14^2+(S69-T69)^2))^(1/2)</f>
        <v>8.319642266411682</v>
      </c>
      <c r="E69" s="57"/>
      <c r="F69" s="57">
        <f t="shared" si="1"/>
        <v>1.201974758022026</v>
      </c>
      <c r="G69" s="57"/>
      <c r="H69" s="57"/>
      <c r="I69" s="57">
        <f t="shared" si="2"/>
        <v>1.201974758022026</v>
      </c>
      <c r="J69" s="57">
        <f t="shared" si="3"/>
        <v>110</v>
      </c>
      <c r="K69" s="57"/>
      <c r="L69" s="57">
        <f t="shared" si="17"/>
        <v>8.319642266411682</v>
      </c>
      <c r="M69" s="64">
        <f t="shared" si="4"/>
        <v>110</v>
      </c>
      <c r="N69" s="57"/>
      <c r="O69" s="57">
        <f t="shared" si="5"/>
        <v>110</v>
      </c>
      <c r="P69" s="65">
        <f t="shared" si="6"/>
        <v>3.4557490000000004</v>
      </c>
      <c r="Q69" s="57"/>
      <c r="R69" s="57"/>
      <c r="S69" s="66">
        <f t="shared" si="18"/>
        <v>3.4557490000000004</v>
      </c>
      <c r="T69" s="66">
        <f t="shared" si="7"/>
        <v>11.135361453832791</v>
      </c>
      <c r="U69" s="57">
        <f t="shared" si="8"/>
        <v>110</v>
      </c>
      <c r="V69" s="57">
        <f t="shared" si="9"/>
        <v>11.135361453832791</v>
      </c>
      <c r="W69" s="57">
        <v>2.1</v>
      </c>
      <c r="X69" s="57">
        <f t="shared" si="0"/>
        <v>13.936111645740288</v>
      </c>
      <c r="Y69" s="57">
        <f t="shared" si="10"/>
        <v>0.6244048623569695</v>
      </c>
      <c r="Z69" s="57">
        <f t="shared" si="11"/>
        <v>8.701775873949824</v>
      </c>
      <c r="AA69" s="57">
        <f t="shared" si="12"/>
        <v>6.193314746186386</v>
      </c>
      <c r="AB69">
        <f t="shared" si="13"/>
        <v>0.6244048623569695</v>
      </c>
      <c r="AC69">
        <f t="shared" si="14"/>
        <v>2.1</v>
      </c>
      <c r="AD69">
        <f t="shared" si="15"/>
        <v>2.1</v>
      </c>
      <c r="AE69">
        <f t="shared" si="16"/>
        <v>2.1</v>
      </c>
    </row>
    <row r="70" spans="1:31" ht="12.75">
      <c r="A70" s="57"/>
      <c r="B70" s="57"/>
      <c r="C70" s="57">
        <v>115</v>
      </c>
      <c r="D70" s="57">
        <f>(($C$14^2+(S70-T70)^2))^(1/2)</f>
        <v>7.731680852054215</v>
      </c>
      <c r="E70" s="57"/>
      <c r="F70" s="57">
        <f t="shared" si="1"/>
        <v>1.2933798214579848</v>
      </c>
      <c r="G70" s="57"/>
      <c r="H70" s="57"/>
      <c r="I70" s="57">
        <f t="shared" si="2"/>
        <v>1.2933798214579848</v>
      </c>
      <c r="J70" s="57">
        <f t="shared" si="3"/>
        <v>115</v>
      </c>
      <c r="K70" s="57"/>
      <c r="L70" s="57">
        <f t="shared" si="17"/>
        <v>7.731680852054215</v>
      </c>
      <c r="M70" s="64">
        <f t="shared" si="4"/>
        <v>115</v>
      </c>
      <c r="N70" s="57"/>
      <c r="O70" s="57">
        <f t="shared" si="5"/>
        <v>115</v>
      </c>
      <c r="P70" s="65">
        <f t="shared" si="6"/>
        <v>3.6128285</v>
      </c>
      <c r="Q70" s="57"/>
      <c r="R70" s="57"/>
      <c r="S70" s="66">
        <f t="shared" si="18"/>
        <v>3.6128285</v>
      </c>
      <c r="T70" s="66">
        <f t="shared" si="7"/>
        <v>10.651215303666149</v>
      </c>
      <c r="U70" s="57">
        <f t="shared" si="8"/>
        <v>115</v>
      </c>
      <c r="V70" s="57">
        <f t="shared" si="9"/>
        <v>10.651215303666149</v>
      </c>
      <c r="W70" s="57">
        <v>2.2</v>
      </c>
      <c r="X70" s="57">
        <f t="shared" si="0"/>
        <v>13.688957448364576</v>
      </c>
      <c r="Y70" s="57">
        <f t="shared" si="10"/>
        <v>0.495338042196783</v>
      </c>
      <c r="Z70" s="57">
        <f t="shared" si="11"/>
        <v>6.780661382187979</v>
      </c>
      <c r="AA70" s="57">
        <f t="shared" si="12"/>
        <v>6.193314746186386</v>
      </c>
      <c r="AB70">
        <f t="shared" si="13"/>
        <v>0.495338042196783</v>
      </c>
      <c r="AC70">
        <f t="shared" si="14"/>
        <v>2.2</v>
      </c>
      <c r="AD70">
        <f t="shared" si="15"/>
        <v>2.2</v>
      </c>
      <c r="AE70">
        <f t="shared" si="16"/>
        <v>2.2</v>
      </c>
    </row>
    <row r="71" spans="1:31" ht="12.75">
      <c r="A71" s="57"/>
      <c r="B71" s="57"/>
      <c r="C71" s="57">
        <v>120</v>
      </c>
      <c r="D71" s="57">
        <f aca="true" t="shared" si="20" ref="D71:D134">(($C$14^2+(S71-T71)^2))^(1/2)</f>
        <v>7.188984078085502</v>
      </c>
      <c r="E71" s="57"/>
      <c r="F71" s="57">
        <f t="shared" si="1"/>
        <v>1.3910171300119363</v>
      </c>
      <c r="G71" s="57"/>
      <c r="H71" s="57"/>
      <c r="I71" s="57">
        <f t="shared" si="2"/>
        <v>1.3910171300119363</v>
      </c>
      <c r="J71" s="57">
        <f t="shared" si="3"/>
        <v>120</v>
      </c>
      <c r="K71" s="57"/>
      <c r="L71" s="57">
        <f t="shared" si="17"/>
        <v>7.188984078085502</v>
      </c>
      <c r="M71" s="64">
        <f t="shared" si="4"/>
        <v>120</v>
      </c>
      <c r="N71" s="57"/>
      <c r="O71" s="57">
        <f t="shared" si="5"/>
        <v>120</v>
      </c>
      <c r="P71" s="65">
        <f t="shared" si="6"/>
        <v>3.769908</v>
      </c>
      <c r="Q71" s="57"/>
      <c r="R71" s="57"/>
      <c r="S71" s="66">
        <f t="shared" si="18"/>
        <v>3.769908</v>
      </c>
      <c r="T71" s="66">
        <f t="shared" si="7"/>
        <v>10.207414666013392</v>
      </c>
      <c r="U71" s="57">
        <f t="shared" si="8"/>
        <v>120</v>
      </c>
      <c r="V71" s="57">
        <f t="shared" si="9"/>
        <v>10.207414666013392</v>
      </c>
      <c r="W71" s="57">
        <v>2.3</v>
      </c>
      <c r="X71" s="57">
        <f t="shared" si="0"/>
        <v>13.347694875646742</v>
      </c>
      <c r="Y71" s="57">
        <f t="shared" si="10"/>
        <v>0.36286588904669476</v>
      </c>
      <c r="Z71" s="57">
        <f t="shared" si="11"/>
        <v>4.843423167775566</v>
      </c>
      <c r="AA71" s="57">
        <f t="shared" si="12"/>
        <v>6.193314746186386</v>
      </c>
      <c r="AB71">
        <f t="shared" si="13"/>
        <v>0.36286588904669476</v>
      </c>
      <c r="AC71">
        <f t="shared" si="14"/>
        <v>2.3</v>
      </c>
      <c r="AD71">
        <f t="shared" si="15"/>
        <v>2.3</v>
      </c>
      <c r="AE71">
        <f t="shared" si="16"/>
        <v>2.3</v>
      </c>
    </row>
    <row r="72" spans="1:31" ht="12.75">
      <c r="A72" s="57"/>
      <c r="B72" s="57"/>
      <c r="C72" s="57">
        <v>125</v>
      </c>
      <c r="D72" s="57">
        <f t="shared" si="20"/>
        <v>6.687444769207878</v>
      </c>
      <c r="E72" s="57"/>
      <c r="F72" s="57">
        <f t="shared" si="1"/>
        <v>1.4953394525282175</v>
      </c>
      <c r="G72" s="57"/>
      <c r="H72" s="57"/>
      <c r="I72" s="57">
        <f t="shared" si="2"/>
        <v>1.4953394525282175</v>
      </c>
      <c r="J72" s="57">
        <f t="shared" si="3"/>
        <v>125</v>
      </c>
      <c r="K72" s="57"/>
      <c r="L72" s="57">
        <f t="shared" si="17"/>
        <v>6.687444769207878</v>
      </c>
      <c r="M72" s="64">
        <f t="shared" si="4"/>
        <v>125</v>
      </c>
      <c r="N72" s="57"/>
      <c r="O72" s="57">
        <f t="shared" si="5"/>
        <v>125</v>
      </c>
      <c r="P72" s="65">
        <f t="shared" si="6"/>
        <v>3.9269874999999996</v>
      </c>
      <c r="Q72" s="57"/>
      <c r="R72" s="57"/>
      <c r="S72" s="66">
        <f t="shared" si="18"/>
        <v>3.9269874999999996</v>
      </c>
      <c r="T72" s="66">
        <f t="shared" si="7"/>
        <v>9.799118079372857</v>
      </c>
      <c r="U72" s="57">
        <f t="shared" si="8"/>
        <v>125</v>
      </c>
      <c r="V72" s="57">
        <f t="shared" si="9"/>
        <v>9.799118079372857</v>
      </c>
      <c r="W72" s="57">
        <v>2.4</v>
      </c>
      <c r="X72" s="57">
        <f t="shared" si="0"/>
        <v>12.914670027821568</v>
      </c>
      <c r="Y72" s="57">
        <f t="shared" si="10"/>
        <v>0.22789911792339207</v>
      </c>
      <c r="Z72" s="57">
        <f t="shared" si="11"/>
        <v>2.9432419076122045</v>
      </c>
      <c r="AA72" s="57">
        <f t="shared" si="12"/>
        <v>6.193314746186386</v>
      </c>
      <c r="AB72">
        <f t="shared" si="13"/>
        <v>0.22789911792339207</v>
      </c>
      <c r="AC72">
        <f t="shared" si="14"/>
        <v>2.4</v>
      </c>
      <c r="AD72">
        <f t="shared" si="15"/>
        <v>2.4</v>
      </c>
      <c r="AE72">
        <f t="shared" si="16"/>
        <v>2.4</v>
      </c>
    </row>
    <row r="73" spans="1:31" ht="12.75">
      <c r="A73" s="57"/>
      <c r="B73" s="57"/>
      <c r="C73" s="57">
        <v>130</v>
      </c>
      <c r="D73" s="57">
        <f t="shared" si="20"/>
        <v>6.2238229980093625</v>
      </c>
      <c r="E73" s="57"/>
      <c r="F73" s="57">
        <f t="shared" si="1"/>
        <v>1.6067294978019806</v>
      </c>
      <c r="G73" s="57"/>
      <c r="H73" s="57"/>
      <c r="I73" s="57">
        <f t="shared" si="2"/>
        <v>1.6067294978019806</v>
      </c>
      <c r="J73" s="57">
        <f t="shared" si="3"/>
        <v>130</v>
      </c>
      <c r="K73" s="57"/>
      <c r="L73" s="57">
        <f t="shared" si="17"/>
        <v>6.2238229980093625</v>
      </c>
      <c r="M73" s="64">
        <f t="shared" si="4"/>
        <v>130</v>
      </c>
      <c r="N73" s="57"/>
      <c r="O73" s="57">
        <f t="shared" si="5"/>
        <v>130</v>
      </c>
      <c r="P73" s="65">
        <f t="shared" si="6"/>
        <v>4.084067</v>
      </c>
      <c r="Q73" s="57"/>
      <c r="R73" s="57"/>
      <c r="S73" s="66">
        <f t="shared" si="18"/>
        <v>4.084067</v>
      </c>
      <c r="T73" s="66">
        <f t="shared" si="7"/>
        <v>9.4222289224739</v>
      </c>
      <c r="U73" s="57">
        <f t="shared" si="8"/>
        <v>130</v>
      </c>
      <c r="V73" s="57">
        <f t="shared" si="9"/>
        <v>9.4222289224739</v>
      </c>
      <c r="W73" s="57">
        <v>2.5</v>
      </c>
      <c r="X73" s="57">
        <f t="shared" si="0"/>
        <v>12.39285984926669</v>
      </c>
      <c r="Y73" s="57">
        <f t="shared" si="10"/>
        <v>0.09136559375767664</v>
      </c>
      <c r="Z73" s="57">
        <f t="shared" si="11"/>
        <v>1.1322809984839222</v>
      </c>
      <c r="AA73" s="57">
        <f t="shared" si="12"/>
        <v>6.193314746186386</v>
      </c>
      <c r="AB73">
        <f t="shared" si="13"/>
        <v>0.09136559375767664</v>
      </c>
      <c r="AC73">
        <f t="shared" si="14"/>
        <v>2.5</v>
      </c>
      <c r="AD73">
        <f t="shared" si="15"/>
        <v>2.5</v>
      </c>
      <c r="AE73">
        <f t="shared" si="16"/>
        <v>2.5</v>
      </c>
    </row>
    <row r="74" spans="1:31" ht="12.75">
      <c r="A74" s="57"/>
      <c r="B74" s="57"/>
      <c r="C74" s="57">
        <v>135</v>
      </c>
      <c r="D74" s="57">
        <f t="shared" si="20"/>
        <v>5.7956273630852095</v>
      </c>
      <c r="E74" s="57"/>
      <c r="F74" s="57">
        <f t="shared" si="1"/>
        <v>1.725438744335809</v>
      </c>
      <c r="G74" s="57"/>
      <c r="H74" s="57"/>
      <c r="I74" s="57">
        <f t="shared" si="2"/>
        <v>1.725438744335809</v>
      </c>
      <c r="J74" s="57">
        <f t="shared" si="3"/>
        <v>135</v>
      </c>
      <c r="K74" s="57"/>
      <c r="L74" s="57">
        <f t="shared" si="17"/>
        <v>5.7956273630852095</v>
      </c>
      <c r="M74" s="64">
        <f t="shared" si="4"/>
        <v>135</v>
      </c>
      <c r="N74" s="57"/>
      <c r="O74" s="57">
        <f t="shared" si="5"/>
        <v>135</v>
      </c>
      <c r="P74" s="65">
        <f t="shared" si="6"/>
        <v>4.2411465</v>
      </c>
      <c r="Q74" s="57"/>
      <c r="R74" s="57"/>
      <c r="S74" s="66">
        <f t="shared" si="18"/>
        <v>4.2411465</v>
      </c>
      <c r="T74" s="66">
        <f t="shared" si="7"/>
        <v>9.073257480900793</v>
      </c>
      <c r="U74" s="57">
        <f t="shared" si="8"/>
        <v>135</v>
      </c>
      <c r="V74" s="57">
        <f t="shared" si="9"/>
        <v>9.073257480900793</v>
      </c>
      <c r="W74" s="57">
        <v>2.6</v>
      </c>
      <c r="X74" s="57">
        <f t="shared" si="0"/>
        <v>11.785851662707456</v>
      </c>
      <c r="Y74" s="57">
        <f t="shared" si="10"/>
        <v>-0.04579604745954808</v>
      </c>
      <c r="Z74" s="57">
        <f t="shared" si="11"/>
        <v>-0.5397454220965443</v>
      </c>
      <c r="AA74" s="57">
        <f t="shared" si="12"/>
        <v>6.193314746186386</v>
      </c>
      <c r="AB74">
        <f t="shared" si="13"/>
        <v>-0.04579604745954808</v>
      </c>
      <c r="AC74">
        <f t="shared" si="14"/>
        <v>2.6</v>
      </c>
      <c r="AD74">
        <f t="shared" si="15"/>
        <v>2.6</v>
      </c>
      <c r="AE74">
        <f t="shared" si="16"/>
        <v>2.6</v>
      </c>
    </row>
    <row r="75" spans="1:31" ht="12.75">
      <c r="A75" s="57"/>
      <c r="B75" s="57"/>
      <c r="C75" s="57">
        <v>140</v>
      </c>
      <c r="D75" s="57">
        <f t="shared" si="20"/>
        <v>5.40102621173783</v>
      </c>
      <c r="E75" s="57"/>
      <c r="F75" s="57">
        <f t="shared" si="1"/>
        <v>1.8514999942543156</v>
      </c>
      <c r="G75" s="57"/>
      <c r="H75" s="57"/>
      <c r="I75" s="57">
        <f t="shared" si="2"/>
        <v>1.8514999942543156</v>
      </c>
      <c r="J75" s="57">
        <f t="shared" si="3"/>
        <v>140</v>
      </c>
      <c r="K75" s="57"/>
      <c r="L75" s="57">
        <f t="shared" si="17"/>
        <v>5.40102621173783</v>
      </c>
      <c r="M75" s="64">
        <f t="shared" si="4"/>
        <v>140</v>
      </c>
      <c r="N75" s="57"/>
      <c r="O75" s="57">
        <f t="shared" si="5"/>
        <v>140</v>
      </c>
      <c r="P75" s="65">
        <f t="shared" si="6"/>
        <v>4.398226</v>
      </c>
      <c r="Q75" s="57"/>
      <c r="R75" s="57"/>
      <c r="S75" s="66">
        <f t="shared" si="18"/>
        <v>4.398226</v>
      </c>
      <c r="T75" s="66">
        <f t="shared" si="7"/>
        <v>8.749212570868622</v>
      </c>
      <c r="U75" s="57">
        <f t="shared" si="8"/>
        <v>140</v>
      </c>
      <c r="V75" s="57">
        <f t="shared" si="9"/>
        <v>8.749212570868622</v>
      </c>
      <c r="W75" s="57">
        <v>2.7</v>
      </c>
      <c r="X75" s="57">
        <f t="shared" si="0"/>
        <v>11.09781850721363</v>
      </c>
      <c r="Y75" s="57">
        <f t="shared" si="10"/>
        <v>-0.18264285157980864</v>
      </c>
      <c r="Z75" s="57">
        <f t="shared" si="11"/>
        <v>-2.0269372184726726</v>
      </c>
      <c r="AA75" s="57">
        <f t="shared" si="12"/>
        <v>6.193314746186386</v>
      </c>
      <c r="AB75">
        <f t="shared" si="13"/>
        <v>-0.18264285157980864</v>
      </c>
      <c r="AC75">
        <f t="shared" si="14"/>
        <v>2.7</v>
      </c>
      <c r="AD75">
        <f t="shared" si="15"/>
        <v>2.7</v>
      </c>
      <c r="AE75">
        <f t="shared" si="16"/>
        <v>2.7</v>
      </c>
    </row>
    <row r="76" spans="1:31" ht="12.75">
      <c r="A76" s="57"/>
      <c r="B76" s="57"/>
      <c r="C76" s="57">
        <v>145</v>
      </c>
      <c r="D76" s="57">
        <f t="shared" si="20"/>
        <v>5.0387795497483445</v>
      </c>
      <c r="E76" s="57"/>
      <c r="F76" s="57">
        <f t="shared" si="1"/>
        <v>1.9846075624601274</v>
      </c>
      <c r="G76" s="57"/>
      <c r="H76" s="57"/>
      <c r="I76" s="57">
        <f t="shared" si="2"/>
        <v>1.9846075624601274</v>
      </c>
      <c r="J76" s="57">
        <f t="shared" si="3"/>
        <v>145</v>
      </c>
      <c r="K76" s="57"/>
      <c r="L76" s="57">
        <f t="shared" si="17"/>
        <v>5.0387795497483445</v>
      </c>
      <c r="M76" s="64">
        <f t="shared" si="4"/>
        <v>145</v>
      </c>
      <c r="N76" s="57"/>
      <c r="O76" s="57">
        <f t="shared" si="5"/>
        <v>145</v>
      </c>
      <c r="P76" s="65">
        <f t="shared" si="6"/>
        <v>4.5553055</v>
      </c>
      <c r="Q76" s="57"/>
      <c r="R76" s="57"/>
      <c r="S76" s="66">
        <f t="shared" si="18"/>
        <v>4.5553055</v>
      </c>
      <c r="T76" s="66">
        <f t="shared" si="7"/>
        <v>8.447515585666256</v>
      </c>
      <c r="U76" s="57">
        <f t="shared" si="8"/>
        <v>145</v>
      </c>
      <c r="V76" s="57">
        <f t="shared" si="9"/>
        <v>8.447515585666256</v>
      </c>
      <c r="W76" s="57">
        <v>2.8</v>
      </c>
      <c r="X76" s="57">
        <f t="shared" si="0"/>
        <v>10.333490449533492</v>
      </c>
      <c r="Y76" s="57">
        <f t="shared" si="10"/>
        <v>-0.31823402888591024</v>
      </c>
      <c r="Z76" s="57">
        <f t="shared" si="11"/>
        <v>-3.288468298209119</v>
      </c>
      <c r="AA76" s="57">
        <f t="shared" si="12"/>
        <v>6.193314746186386</v>
      </c>
      <c r="AB76">
        <f t="shared" si="13"/>
        <v>-0.31823402888591024</v>
      </c>
      <c r="AC76">
        <f t="shared" si="14"/>
        <v>2.8</v>
      </c>
      <c r="AD76">
        <f t="shared" si="15"/>
        <v>2.8</v>
      </c>
      <c r="AE76">
        <f t="shared" si="16"/>
        <v>2.8</v>
      </c>
    </row>
    <row r="77" spans="1:31" ht="12.75">
      <c r="A77" s="57"/>
      <c r="B77" s="57"/>
      <c r="C77" s="57">
        <v>150</v>
      </c>
      <c r="D77" s="57">
        <f t="shared" si="20"/>
        <v>4.708182774246084</v>
      </c>
      <c r="E77" s="57"/>
      <c r="F77" s="57">
        <f t="shared" si="1"/>
        <v>2.123961723555069</v>
      </c>
      <c r="G77" s="57"/>
      <c r="H77" s="57"/>
      <c r="I77" s="57">
        <f t="shared" si="2"/>
        <v>2.123961723555069</v>
      </c>
      <c r="J77" s="57">
        <f t="shared" si="3"/>
        <v>150</v>
      </c>
      <c r="K77" s="57"/>
      <c r="L77" s="57">
        <f t="shared" si="17"/>
        <v>4.708182774246084</v>
      </c>
      <c r="M77" s="64">
        <f t="shared" si="4"/>
        <v>150</v>
      </c>
      <c r="N77" s="57"/>
      <c r="O77" s="57">
        <f t="shared" si="5"/>
        <v>150</v>
      </c>
      <c r="P77" s="65">
        <f t="shared" si="6"/>
        <v>4.712385</v>
      </c>
      <c r="Q77" s="57"/>
      <c r="R77" s="57"/>
      <c r="S77" s="66">
        <f t="shared" si="18"/>
        <v>4.712385</v>
      </c>
      <c r="T77" s="66">
        <f t="shared" si="7"/>
        <v>8.165931732810714</v>
      </c>
      <c r="U77" s="57">
        <f t="shared" si="8"/>
        <v>150</v>
      </c>
      <c r="V77" s="57">
        <f t="shared" si="9"/>
        <v>8.165931732810714</v>
      </c>
      <c r="W77" s="57">
        <v>2.9</v>
      </c>
      <c r="X77" s="57">
        <f t="shared" si="0"/>
        <v>9.498122065993101</v>
      </c>
      <c r="Y77" s="57">
        <f t="shared" si="10"/>
        <v>-0.4516374218008354</v>
      </c>
      <c r="Z77" s="57">
        <f t="shared" si="11"/>
        <v>-4.289707361834748</v>
      </c>
      <c r="AA77" s="57">
        <f t="shared" si="12"/>
        <v>6.193314746186386</v>
      </c>
      <c r="AB77">
        <f t="shared" si="13"/>
        <v>-0.4516374218008354</v>
      </c>
      <c r="AC77">
        <f t="shared" si="14"/>
        <v>2.9</v>
      </c>
      <c r="AD77">
        <f t="shared" si="15"/>
        <v>2.9</v>
      </c>
      <c r="AE77">
        <f t="shared" si="16"/>
        <v>2.9</v>
      </c>
    </row>
    <row r="78" spans="1:31" ht="12.75">
      <c r="A78" s="57"/>
      <c r="B78" s="57"/>
      <c r="C78" s="57">
        <v>155</v>
      </c>
      <c r="D78" s="57">
        <f t="shared" si="20"/>
        <v>4.409012677304708</v>
      </c>
      <c r="E78" s="57"/>
      <c r="F78" s="57">
        <f t="shared" si="1"/>
        <v>2.2680814803447427</v>
      </c>
      <c r="G78" s="57"/>
      <c r="H78" s="57"/>
      <c r="I78" s="57">
        <f t="shared" si="2"/>
        <v>2.2680814803447427</v>
      </c>
      <c r="J78" s="57">
        <f t="shared" si="3"/>
        <v>155</v>
      </c>
      <c r="K78" s="57"/>
      <c r="L78" s="57">
        <f t="shared" si="17"/>
        <v>4.409012677304708</v>
      </c>
      <c r="M78" s="64">
        <f t="shared" si="4"/>
        <v>155</v>
      </c>
      <c r="N78" s="57"/>
      <c r="O78" s="57">
        <f t="shared" si="5"/>
        <v>155</v>
      </c>
      <c r="P78" s="65">
        <f t="shared" si="6"/>
        <v>4.869464499999999</v>
      </c>
      <c r="Q78" s="57"/>
      <c r="R78" s="57"/>
      <c r="S78" s="66">
        <f t="shared" si="18"/>
        <v>4.869464499999999</v>
      </c>
      <c r="T78" s="66">
        <f t="shared" si="7"/>
        <v>7.9025145801394014</v>
      </c>
      <c r="U78" s="57">
        <f t="shared" si="8"/>
        <v>155</v>
      </c>
      <c r="V78" s="57">
        <f t="shared" si="9"/>
        <v>7.9025145801394014</v>
      </c>
      <c r="W78" s="57">
        <v>3</v>
      </c>
      <c r="X78" s="57">
        <f t="shared" si="0"/>
        <v>8.597456318515139</v>
      </c>
      <c r="Y78" s="57">
        <f t="shared" si="10"/>
        <v>-0.5819359132526868</v>
      </c>
      <c r="Z78" s="57">
        <f t="shared" si="11"/>
        <v>-5.00316859436519</v>
      </c>
      <c r="AA78" s="57">
        <f t="shared" si="12"/>
        <v>6.193314746186386</v>
      </c>
      <c r="AB78">
        <f t="shared" si="13"/>
        <v>-0.5819359132526868</v>
      </c>
      <c r="AC78">
        <f t="shared" si="14"/>
        <v>3</v>
      </c>
      <c r="AD78">
        <f t="shared" si="15"/>
        <v>3</v>
      </c>
      <c r="AE78">
        <f t="shared" si="16"/>
        <v>3</v>
      </c>
    </row>
    <row r="79" spans="1:31" ht="12.75">
      <c r="A79" s="57"/>
      <c r="B79" s="57"/>
      <c r="C79" s="57">
        <v>160</v>
      </c>
      <c r="D79" s="57">
        <f t="shared" si="20"/>
        <v>4.141464763065454</v>
      </c>
      <c r="E79" s="57"/>
      <c r="F79" s="57">
        <f t="shared" si="1"/>
        <v>2.4146046319607315</v>
      </c>
      <c r="G79" s="57"/>
      <c r="H79" s="57"/>
      <c r="I79" s="57">
        <f t="shared" si="2"/>
        <v>2.4146046319607315</v>
      </c>
      <c r="J79" s="57">
        <f t="shared" si="3"/>
        <v>160</v>
      </c>
      <c r="K79" s="57"/>
      <c r="L79" s="57">
        <f t="shared" si="17"/>
        <v>4.141464763065454</v>
      </c>
      <c r="M79" s="64">
        <f t="shared" si="4"/>
        <v>160</v>
      </c>
      <c r="N79" s="57"/>
      <c r="O79" s="57">
        <f t="shared" si="5"/>
        <v>160</v>
      </c>
      <c r="P79" s="65">
        <f t="shared" si="6"/>
        <v>5.026544</v>
      </c>
      <c r="Q79" s="57"/>
      <c r="R79" s="57"/>
      <c r="S79" s="66">
        <f t="shared" si="18"/>
        <v>5.026544</v>
      </c>
      <c r="T79" s="66">
        <f t="shared" si="7"/>
        <v>7.655560999510045</v>
      </c>
      <c r="U79" s="57">
        <f t="shared" si="8"/>
        <v>160</v>
      </c>
      <c r="V79" s="57">
        <f t="shared" si="9"/>
        <v>7.655560999510045</v>
      </c>
      <c r="W79" s="57">
        <v>3.1</v>
      </c>
      <c r="X79" s="57">
        <f t="shared" si="0"/>
        <v>7.637685073101178</v>
      </c>
      <c r="Y79" s="57">
        <f t="shared" si="10"/>
        <v>-0.7082337316396958</v>
      </c>
      <c r="Z79" s="57">
        <f t="shared" si="11"/>
        <v>-5.40926620041125</v>
      </c>
      <c r="AA79" s="57">
        <f t="shared" si="12"/>
        <v>6.193314746186386</v>
      </c>
      <c r="AB79">
        <f t="shared" si="13"/>
        <v>-0.7082337316396958</v>
      </c>
      <c r="AC79">
        <f t="shared" si="14"/>
        <v>3.1</v>
      </c>
      <c r="AD79">
        <f t="shared" si="15"/>
        <v>3.1</v>
      </c>
      <c r="AE79">
        <f t="shared" si="16"/>
        <v>3.1</v>
      </c>
    </row>
    <row r="80" spans="1:31" ht="12.75">
      <c r="A80" s="57"/>
      <c r="B80" s="57"/>
      <c r="C80" s="57">
        <v>161</v>
      </c>
      <c r="D80" s="57">
        <f t="shared" si="20"/>
        <v>4.0917918155343305</v>
      </c>
      <c r="E80" s="57"/>
      <c r="F80" s="57">
        <f t="shared" si="1"/>
        <v>2.443917103024495</v>
      </c>
      <c r="G80" s="57"/>
      <c r="H80" s="57"/>
      <c r="I80" s="57">
        <f t="shared" si="2"/>
        <v>2.443917103024495</v>
      </c>
      <c r="J80" s="57">
        <f t="shared" si="3"/>
        <v>161</v>
      </c>
      <c r="K80" s="57"/>
      <c r="L80" s="57">
        <f t="shared" si="17"/>
        <v>4.0917918155343305</v>
      </c>
      <c r="M80" s="64">
        <f t="shared" si="4"/>
        <v>161</v>
      </c>
      <c r="N80" s="57"/>
      <c r="O80" s="57">
        <f t="shared" si="5"/>
        <v>161</v>
      </c>
      <c r="P80" s="65">
        <f t="shared" si="6"/>
        <v>5.057959899999999</v>
      </c>
      <c r="Q80" s="57"/>
      <c r="R80" s="57"/>
      <c r="S80" s="66">
        <f t="shared" si="18"/>
        <v>5.057959899999999</v>
      </c>
      <c r="T80" s="66">
        <f t="shared" si="7"/>
        <v>7.6080109311901065</v>
      </c>
      <c r="U80" s="57">
        <f t="shared" si="8"/>
        <v>161</v>
      </c>
      <c r="V80" s="57">
        <f t="shared" si="9"/>
        <v>7.6080109311901065</v>
      </c>
      <c r="W80" s="57">
        <v>3.2</v>
      </c>
      <c r="X80" s="57">
        <f t="shared" si="0"/>
        <v>6.625406532203574</v>
      </c>
      <c r="Y80" s="57">
        <f t="shared" si="10"/>
        <v>-0.8296626090501177</v>
      </c>
      <c r="Z80" s="57">
        <f t="shared" si="11"/>
        <v>-5.496852069525709</v>
      </c>
      <c r="AA80" s="57">
        <f t="shared" si="12"/>
        <v>6.193314746186386</v>
      </c>
      <c r="AB80">
        <f t="shared" si="13"/>
        <v>-0.8296626090501177</v>
      </c>
      <c r="AC80">
        <f t="shared" si="14"/>
        <v>3.2</v>
      </c>
      <c r="AD80">
        <f t="shared" si="15"/>
        <v>3.2</v>
      </c>
      <c r="AE80">
        <f t="shared" si="16"/>
        <v>3.2</v>
      </c>
    </row>
    <row r="81" spans="1:31" ht="12.75">
      <c r="A81" s="57"/>
      <c r="B81" s="57"/>
      <c r="C81" s="57">
        <v>162</v>
      </c>
      <c r="D81" s="57">
        <f t="shared" si="20"/>
        <v>4.043409820143043</v>
      </c>
      <c r="E81" s="57"/>
      <c r="F81" s="57">
        <f t="shared" si="1"/>
        <v>2.473160140775993</v>
      </c>
      <c r="G81" s="57"/>
      <c r="H81" s="57"/>
      <c r="I81" s="57">
        <f t="shared" si="2"/>
        <v>2.473160140775993</v>
      </c>
      <c r="J81" s="57">
        <f t="shared" si="3"/>
        <v>162</v>
      </c>
      <c r="K81" s="57"/>
      <c r="L81" s="57">
        <f t="shared" si="17"/>
        <v>4.043409820143043</v>
      </c>
      <c r="M81" s="64">
        <f t="shared" si="4"/>
        <v>162</v>
      </c>
      <c r="N81" s="57"/>
      <c r="O81" s="57">
        <f t="shared" si="5"/>
        <v>162</v>
      </c>
      <c r="P81" s="65">
        <f t="shared" si="6"/>
        <v>5.0893758</v>
      </c>
      <c r="Q81" s="57"/>
      <c r="R81" s="57"/>
      <c r="S81" s="66">
        <f t="shared" si="18"/>
        <v>5.0893758</v>
      </c>
      <c r="T81" s="66">
        <f t="shared" si="7"/>
        <v>7.561047900750662</v>
      </c>
      <c r="U81" s="57">
        <f t="shared" si="8"/>
        <v>162</v>
      </c>
      <c r="V81" s="57">
        <f t="shared" si="9"/>
        <v>7.561047900750662</v>
      </c>
      <c r="W81" s="57">
        <v>3.3</v>
      </c>
      <c r="X81" s="57">
        <f t="shared" si="0"/>
        <v>5.567579873629468</v>
      </c>
      <c r="Y81" s="57">
        <f t="shared" si="10"/>
        <v>-0.9453877504007013</v>
      </c>
      <c r="Z81" s="57">
        <f t="shared" si="11"/>
        <v>-5.2635218119067835</v>
      </c>
      <c r="AA81" s="57">
        <f t="shared" si="12"/>
        <v>6.193314746186386</v>
      </c>
      <c r="AB81">
        <f t="shared" si="13"/>
        <v>-0.9453877504007013</v>
      </c>
      <c r="AC81">
        <f t="shared" si="14"/>
        <v>3.3</v>
      </c>
      <c r="AD81">
        <f t="shared" si="15"/>
        <v>3.3</v>
      </c>
      <c r="AE81">
        <f t="shared" si="16"/>
        <v>3.3</v>
      </c>
    </row>
    <row r="82" spans="1:31" ht="12.75">
      <c r="A82" s="57"/>
      <c r="B82" s="57"/>
      <c r="C82" s="57">
        <v>163</v>
      </c>
      <c r="D82" s="57">
        <f t="shared" si="20"/>
        <v>3.996324651791269</v>
      </c>
      <c r="E82" s="57"/>
      <c r="F82" s="57">
        <f t="shared" si="1"/>
        <v>2.5022992052254085</v>
      </c>
      <c r="G82" s="57"/>
      <c r="H82" s="57"/>
      <c r="I82" s="57">
        <f t="shared" si="2"/>
        <v>2.5022992052254085</v>
      </c>
      <c r="J82" s="57">
        <f t="shared" si="3"/>
        <v>163</v>
      </c>
      <c r="K82" s="57"/>
      <c r="L82" s="57">
        <f t="shared" si="17"/>
        <v>3.996324651791269</v>
      </c>
      <c r="M82" s="64">
        <f t="shared" si="4"/>
        <v>163</v>
      </c>
      <c r="N82" s="57"/>
      <c r="O82" s="57">
        <f t="shared" si="5"/>
        <v>163</v>
      </c>
      <c r="P82" s="65">
        <f t="shared" si="6"/>
        <v>5.1207917</v>
      </c>
      <c r="Q82" s="57"/>
      <c r="R82" s="57"/>
      <c r="S82" s="66">
        <f t="shared" si="18"/>
        <v>5.1207917</v>
      </c>
      <c r="T82" s="66">
        <f t="shared" si="7"/>
        <v>7.514661103813542</v>
      </c>
      <c r="U82" s="57">
        <f t="shared" si="8"/>
        <v>163</v>
      </c>
      <c r="V82" s="57">
        <f t="shared" si="9"/>
        <v>7.514661103813542</v>
      </c>
      <c r="W82" s="57">
        <v>3.4</v>
      </c>
      <c r="X82" s="57">
        <f t="shared" si="0"/>
        <v>4.471477407823787</v>
      </c>
      <c r="Y82" s="57">
        <f t="shared" si="10"/>
        <v>-1.0546135724573116</v>
      </c>
      <c r="Z82" s="57">
        <f t="shared" si="11"/>
        <v>-4.715680763227203</v>
      </c>
      <c r="AA82" s="57">
        <f t="shared" si="12"/>
        <v>6.193314746186386</v>
      </c>
      <c r="AB82">
        <f t="shared" si="13"/>
        <v>-1.0546135724573116</v>
      </c>
      <c r="AC82">
        <f t="shared" si="14"/>
        <v>3.4</v>
      </c>
      <c r="AD82">
        <f t="shared" si="15"/>
        <v>3.4</v>
      </c>
      <c r="AE82">
        <f t="shared" si="16"/>
        <v>3.4</v>
      </c>
    </row>
    <row r="83" spans="1:31" ht="12.75">
      <c r="A83" s="57"/>
      <c r="B83" s="57"/>
      <c r="C83" s="57">
        <v>164</v>
      </c>
      <c r="D83" s="57">
        <f t="shared" si="20"/>
        <v>3.950542453197413</v>
      </c>
      <c r="E83" s="57"/>
      <c r="F83" s="57">
        <f t="shared" si="1"/>
        <v>2.531297946667146</v>
      </c>
      <c r="G83" s="57"/>
      <c r="H83" s="57"/>
      <c r="I83" s="57">
        <f t="shared" si="2"/>
        <v>2.531297946667146</v>
      </c>
      <c r="J83" s="57">
        <f t="shared" si="3"/>
        <v>164</v>
      </c>
      <c r="K83" s="57"/>
      <c r="L83" s="57">
        <f t="shared" si="17"/>
        <v>3.950542453197413</v>
      </c>
      <c r="M83" s="64">
        <f t="shared" si="4"/>
        <v>164</v>
      </c>
      <c r="N83" s="57"/>
      <c r="O83" s="57">
        <f t="shared" si="5"/>
        <v>164</v>
      </c>
      <c r="P83" s="65">
        <f t="shared" si="6"/>
        <v>5.1522076</v>
      </c>
      <c r="Q83" s="57"/>
      <c r="R83" s="57"/>
      <c r="S83" s="66">
        <f t="shared" si="18"/>
        <v>5.1522076</v>
      </c>
      <c r="T83" s="66">
        <f t="shared" si="7"/>
        <v>7.468839999521994</v>
      </c>
      <c r="U83" s="57">
        <f t="shared" si="8"/>
        <v>164</v>
      </c>
      <c r="V83" s="57">
        <f t="shared" si="9"/>
        <v>7.468839999521994</v>
      </c>
      <c r="W83" s="57">
        <v>3.5</v>
      </c>
      <c r="X83" s="57">
        <f t="shared" si="0"/>
        <v>3.3446345824387502</v>
      </c>
      <c r="Y83" s="57">
        <f t="shared" si="10"/>
        <v>-1.1565891732832638</v>
      </c>
      <c r="Z83" s="57">
        <f t="shared" si="11"/>
        <v>-3.8683681466374487</v>
      </c>
      <c r="AA83" s="57">
        <f t="shared" si="12"/>
        <v>6.193314746186386</v>
      </c>
      <c r="AB83">
        <f t="shared" si="13"/>
        <v>-1.1565891732832638</v>
      </c>
      <c r="AC83">
        <f t="shared" si="14"/>
        <v>3.5</v>
      </c>
      <c r="AD83">
        <f t="shared" si="15"/>
        <v>3.5</v>
      </c>
      <c r="AE83">
        <f t="shared" si="16"/>
        <v>3.5</v>
      </c>
    </row>
    <row r="84" spans="1:31" ht="12.75">
      <c r="A84" s="57"/>
      <c r="B84" s="57"/>
      <c r="C84" s="57">
        <v>165</v>
      </c>
      <c r="D84" s="57">
        <f t="shared" si="20"/>
        <v>3.906069584360686</v>
      </c>
      <c r="E84" s="57"/>
      <c r="F84" s="57">
        <f t="shared" si="1"/>
        <v>2.5601182426545837</v>
      </c>
      <c r="G84" s="57"/>
      <c r="H84" s="57"/>
      <c r="I84" s="57">
        <f t="shared" si="2"/>
        <v>2.5601182426545837</v>
      </c>
      <c r="J84" s="57">
        <f t="shared" si="3"/>
        <v>165</v>
      </c>
      <c r="K84" s="57"/>
      <c r="L84" s="57">
        <f t="shared" si="17"/>
        <v>3.906069584360686</v>
      </c>
      <c r="M84" s="64">
        <f t="shared" si="4"/>
        <v>165</v>
      </c>
      <c r="N84" s="57"/>
      <c r="O84" s="57">
        <f t="shared" si="5"/>
        <v>165</v>
      </c>
      <c r="P84" s="65">
        <f t="shared" si="6"/>
        <v>5.1836235</v>
      </c>
      <c r="Q84" s="57"/>
      <c r="R84" s="57"/>
      <c r="S84" s="66">
        <f t="shared" si="18"/>
        <v>5.1836235</v>
      </c>
      <c r="T84" s="66">
        <f t="shared" si="7"/>
        <v>7.423574302555195</v>
      </c>
      <c r="U84" s="57">
        <f t="shared" si="8"/>
        <v>165</v>
      </c>
      <c r="V84" s="57">
        <f t="shared" si="9"/>
        <v>7.423574302555195</v>
      </c>
      <c r="W84" s="57">
        <v>3.6</v>
      </c>
      <c r="X84" s="57">
        <f t="shared" si="0"/>
        <v>2.194798177896663</v>
      </c>
      <c r="Y84" s="57">
        <f t="shared" si="10"/>
        <v>-1.250613494514218</v>
      </c>
      <c r="Z84" s="57">
        <f t="shared" si="11"/>
        <v>-2.7448442190127844</v>
      </c>
      <c r="AA84" s="57">
        <f t="shared" si="12"/>
        <v>6.193314746186386</v>
      </c>
      <c r="AB84">
        <f t="shared" si="13"/>
        <v>-1.250613494514218</v>
      </c>
      <c r="AC84">
        <f t="shared" si="14"/>
        <v>3.6</v>
      </c>
      <c r="AD84">
        <f t="shared" si="15"/>
        <v>3.6</v>
      </c>
      <c r="AE84">
        <f t="shared" si="16"/>
        <v>3.6</v>
      </c>
    </row>
    <row r="85" spans="1:31" ht="12.75">
      <c r="A85" s="57"/>
      <c r="B85" s="57"/>
      <c r="C85" s="57">
        <v>166</v>
      </c>
      <c r="D85" s="57">
        <f t="shared" si="20"/>
        <v>3.8629125691438113</v>
      </c>
      <c r="E85" s="57"/>
      <c r="F85" s="57">
        <f t="shared" si="1"/>
        <v>2.5887202521429145</v>
      </c>
      <c r="G85" s="57"/>
      <c r="H85" s="57"/>
      <c r="I85" s="57">
        <f t="shared" si="2"/>
        <v>2.5887202521429145</v>
      </c>
      <c r="J85" s="57">
        <f t="shared" si="3"/>
        <v>166</v>
      </c>
      <c r="K85" s="57"/>
      <c r="L85" s="57">
        <f t="shared" si="17"/>
        <v>3.8629125691438113</v>
      </c>
      <c r="M85" s="64">
        <f t="shared" si="4"/>
        <v>166</v>
      </c>
      <c r="N85" s="57"/>
      <c r="O85" s="57">
        <f t="shared" si="5"/>
        <v>166</v>
      </c>
      <c r="P85" s="65">
        <f t="shared" si="6"/>
        <v>5.215039399999999</v>
      </c>
      <c r="Q85" s="57"/>
      <c r="R85" s="57"/>
      <c r="S85" s="66">
        <f t="shared" si="18"/>
        <v>5.215039399999999</v>
      </c>
      <c r="T85" s="66">
        <f t="shared" si="7"/>
        <v>7.378853975431369</v>
      </c>
      <c r="U85" s="57">
        <f t="shared" si="8"/>
        <v>166</v>
      </c>
      <c r="V85" s="57">
        <f t="shared" si="9"/>
        <v>7.378853975431369</v>
      </c>
      <c r="W85" s="57">
        <v>3.7</v>
      </c>
      <c r="X85" s="57">
        <f t="shared" si="0"/>
        <v>1.0298730500895112</v>
      </c>
      <c r="Y85" s="57">
        <f t="shared" si="10"/>
        <v>-1.336040140970185</v>
      </c>
      <c r="Z85" s="57">
        <f t="shared" si="11"/>
        <v>-1.375951735022985</v>
      </c>
      <c r="AA85" s="57">
        <f t="shared" si="12"/>
        <v>6.193314746186386</v>
      </c>
      <c r="AB85">
        <f t="shared" si="13"/>
        <v>-1.336040140970185</v>
      </c>
      <c r="AC85">
        <f t="shared" si="14"/>
        <v>3.7</v>
      </c>
      <c r="AD85">
        <f t="shared" si="15"/>
        <v>3.7</v>
      </c>
      <c r="AE85">
        <f t="shared" si="16"/>
        <v>3.7</v>
      </c>
    </row>
    <row r="86" spans="1:31" ht="12.75">
      <c r="A86" s="57"/>
      <c r="B86" s="57"/>
      <c r="C86" s="57">
        <v>167</v>
      </c>
      <c r="D86" s="57">
        <f t="shared" si="20"/>
        <v>3.821078039012485</v>
      </c>
      <c r="E86" s="57"/>
      <c r="F86" s="57">
        <f t="shared" si="1"/>
        <v>2.6170624880994025</v>
      </c>
      <c r="G86" s="57"/>
      <c r="H86" s="57"/>
      <c r="I86" s="57">
        <f t="shared" si="2"/>
        <v>2.6170624880994025</v>
      </c>
      <c r="J86" s="57">
        <f t="shared" si="3"/>
        <v>167</v>
      </c>
      <c r="K86" s="57"/>
      <c r="L86" s="57">
        <f t="shared" si="17"/>
        <v>3.821078039012485</v>
      </c>
      <c r="M86" s="64">
        <f t="shared" si="4"/>
        <v>167</v>
      </c>
      <c r="N86" s="57"/>
      <c r="O86" s="57">
        <f t="shared" si="5"/>
        <v>167</v>
      </c>
      <c r="P86" s="65">
        <f t="shared" si="6"/>
        <v>5.2464553</v>
      </c>
      <c r="Q86" s="57"/>
      <c r="R86" s="57"/>
      <c r="S86" s="66">
        <f t="shared" si="18"/>
        <v>5.2464553</v>
      </c>
      <c r="T86" s="66">
        <f t="shared" si="7"/>
        <v>7.334669221087468</v>
      </c>
      <c r="U86" s="57">
        <f t="shared" si="8"/>
        <v>167</v>
      </c>
      <c r="V86" s="57">
        <f t="shared" si="9"/>
        <v>7.334669221087468</v>
      </c>
      <c r="W86" s="57">
        <v>3.8</v>
      </c>
      <c r="X86" s="57">
        <f t="shared" si="0"/>
        <v>-0.14213221365334966</v>
      </c>
      <c r="Y86" s="57">
        <f t="shared" si="10"/>
        <v>-1.412281824470951</v>
      </c>
      <c r="Z86" s="57">
        <f t="shared" si="11"/>
        <v>0.20073074201444766</v>
      </c>
      <c r="AA86" s="57">
        <f t="shared" si="12"/>
        <v>6.193314746186386</v>
      </c>
      <c r="AB86">
        <f t="shared" si="13"/>
        <v>-1.412281824470951</v>
      </c>
      <c r="AC86">
        <f t="shared" si="14"/>
        <v>3.8</v>
      </c>
      <c r="AD86">
        <f t="shared" si="15"/>
        <v>3.8</v>
      </c>
      <c r="AE86">
        <f t="shared" si="16"/>
        <v>3.8</v>
      </c>
    </row>
    <row r="87" spans="1:31" ht="12.75">
      <c r="A87" s="57"/>
      <c r="B87" s="57"/>
      <c r="C87" s="57">
        <v>168</v>
      </c>
      <c r="D87" s="57">
        <f t="shared" si="20"/>
        <v>3.780572674008788</v>
      </c>
      <c r="E87" s="57"/>
      <c r="F87" s="57">
        <f t="shared" si="1"/>
        <v>2.645101909758118</v>
      </c>
      <c r="G87" s="57"/>
      <c r="H87" s="57"/>
      <c r="I87" s="57">
        <f t="shared" si="2"/>
        <v>2.645101909758118</v>
      </c>
      <c r="J87" s="57">
        <f t="shared" si="3"/>
        <v>168</v>
      </c>
      <c r="K87" s="57"/>
      <c r="L87" s="57">
        <f t="shared" si="17"/>
        <v>3.780572674008788</v>
      </c>
      <c r="M87" s="64">
        <f t="shared" si="4"/>
        <v>168</v>
      </c>
      <c r="N87" s="57"/>
      <c r="O87" s="57">
        <f t="shared" si="5"/>
        <v>168</v>
      </c>
      <c r="P87" s="65">
        <f t="shared" si="6"/>
        <v>5.2778712</v>
      </c>
      <c r="Q87" s="57"/>
      <c r="R87" s="57"/>
      <c r="S87" s="66">
        <f t="shared" si="18"/>
        <v>5.2778712</v>
      </c>
      <c r="T87" s="66">
        <f t="shared" si="7"/>
        <v>7.291010475723852</v>
      </c>
      <c r="U87" s="57">
        <f t="shared" si="8"/>
        <v>168</v>
      </c>
      <c r="V87" s="57">
        <f t="shared" si="9"/>
        <v>7.291010475723852</v>
      </c>
      <c r="W87" s="57">
        <v>3.9</v>
      </c>
      <c r="X87" s="57">
        <f t="shared" si="0"/>
        <v>-1.3131603517267747</v>
      </c>
      <c r="Y87" s="57">
        <f t="shared" si="10"/>
        <v>-1.4788144013047189</v>
      </c>
      <c r="Z87" s="57">
        <f t="shared" si="11"/>
        <v>1.9419204393559244</v>
      </c>
      <c r="AA87" s="57">
        <f t="shared" si="12"/>
        <v>6.193314746186386</v>
      </c>
      <c r="AB87">
        <f t="shared" si="13"/>
        <v>-1.4788144013047189</v>
      </c>
      <c r="AC87">
        <f t="shared" si="14"/>
        <v>3.9</v>
      </c>
      <c r="AD87">
        <f t="shared" si="15"/>
        <v>3.9</v>
      </c>
      <c r="AE87">
        <f t="shared" si="16"/>
        <v>3.9</v>
      </c>
    </row>
    <row r="88" spans="1:31" ht="12.75">
      <c r="A88" s="57"/>
      <c r="B88" s="57"/>
      <c r="C88" s="57">
        <v>169</v>
      </c>
      <c r="D88" s="57">
        <f t="shared" si="20"/>
        <v>3.741403141080621</v>
      </c>
      <c r="E88" s="57"/>
      <c r="F88" s="57">
        <f t="shared" si="1"/>
        <v>2.67279403553174</v>
      </c>
      <c r="G88" s="57"/>
      <c r="H88" s="57"/>
      <c r="I88" s="57">
        <f t="shared" si="2"/>
        <v>2.67279403553174</v>
      </c>
      <c r="J88" s="57">
        <f t="shared" si="3"/>
        <v>169</v>
      </c>
      <c r="K88" s="57"/>
      <c r="L88" s="57">
        <f t="shared" si="17"/>
        <v>3.741403141080621</v>
      </c>
      <c r="M88" s="64">
        <f t="shared" si="4"/>
        <v>169</v>
      </c>
      <c r="N88" s="57"/>
      <c r="O88" s="57">
        <f t="shared" si="5"/>
        <v>169</v>
      </c>
      <c r="P88" s="65">
        <f t="shared" si="6"/>
        <v>5.309287100000001</v>
      </c>
      <c r="Q88" s="57"/>
      <c r="R88" s="57"/>
      <c r="S88" s="66">
        <f t="shared" si="18"/>
        <v>5.309287100000001</v>
      </c>
      <c r="T88" s="66">
        <f t="shared" si="7"/>
        <v>7.247868401903002</v>
      </c>
      <c r="U88" s="57">
        <f t="shared" si="8"/>
        <v>169</v>
      </c>
      <c r="V88" s="57">
        <f t="shared" si="9"/>
        <v>7.247868401903002</v>
      </c>
      <c r="W88" s="57">
        <v>4</v>
      </c>
      <c r="X88" s="57">
        <f t="shared" si="0"/>
        <v>-2.4751608200356583</v>
      </c>
      <c r="Y88" s="57">
        <f t="shared" si="10"/>
        <v>-1.5351804755933314</v>
      </c>
      <c r="Z88" s="57">
        <f t="shared" si="11"/>
        <v>3.799818564872322</v>
      </c>
      <c r="AA88" s="57">
        <f t="shared" si="12"/>
        <v>6.193314746186386</v>
      </c>
      <c r="AB88">
        <f t="shared" si="13"/>
        <v>-1.5351804755933314</v>
      </c>
      <c r="AC88">
        <f t="shared" si="14"/>
        <v>4</v>
      </c>
      <c r="AD88">
        <f t="shared" si="15"/>
        <v>4</v>
      </c>
      <c r="AE88">
        <f t="shared" si="16"/>
        <v>4</v>
      </c>
    </row>
    <row r="89" spans="1:31" ht="12.75">
      <c r="A89" s="57"/>
      <c r="B89" s="57"/>
      <c r="C89" s="57">
        <v>170</v>
      </c>
      <c r="D89" s="57">
        <f t="shared" si="20"/>
        <v>3.703576029937585</v>
      </c>
      <c r="E89" s="57"/>
      <c r="F89" s="57">
        <f t="shared" si="1"/>
        <v>2.7000930773840564</v>
      </c>
      <c r="G89" s="57"/>
      <c r="H89" s="57"/>
      <c r="I89" s="57">
        <f t="shared" si="2"/>
        <v>2.7000930773840564</v>
      </c>
      <c r="J89" s="57">
        <f t="shared" si="3"/>
        <v>170</v>
      </c>
      <c r="K89" s="57"/>
      <c r="L89" s="57">
        <f t="shared" si="17"/>
        <v>3.703576029937585</v>
      </c>
      <c r="M89" s="64">
        <f t="shared" si="4"/>
        <v>170</v>
      </c>
      <c r="N89" s="57"/>
      <c r="O89" s="57">
        <f t="shared" si="5"/>
        <v>170</v>
      </c>
      <c r="P89" s="65">
        <f t="shared" si="6"/>
        <v>5.3407029999999995</v>
      </c>
      <c r="Q89" s="57"/>
      <c r="R89" s="57"/>
      <c r="S89" s="66">
        <f t="shared" si="18"/>
        <v>5.3407029999999995</v>
      </c>
      <c r="T89" s="66">
        <f t="shared" si="7"/>
        <v>7.2052338818918065</v>
      </c>
      <c r="U89" s="57">
        <f t="shared" si="8"/>
        <v>170</v>
      </c>
      <c r="V89" s="57">
        <f t="shared" si="9"/>
        <v>7.2052338818918065</v>
      </c>
      <c r="W89" s="57">
        <v>4.1</v>
      </c>
      <c r="X89" s="57">
        <f t="shared" si="0"/>
        <v>-3.6201451375994798</v>
      </c>
      <c r="Y89" s="57">
        <f t="shared" si="10"/>
        <v>-1.5809925437817716</v>
      </c>
      <c r="Z89" s="57">
        <f t="shared" si="11"/>
        <v>5.723422469952613</v>
      </c>
      <c r="AA89" s="57">
        <f t="shared" si="12"/>
        <v>6.193314746186386</v>
      </c>
      <c r="AB89">
        <f t="shared" si="13"/>
        <v>-1.5809925437817716</v>
      </c>
      <c r="AC89">
        <f t="shared" si="14"/>
        <v>4.1</v>
      </c>
      <c r="AD89">
        <f t="shared" si="15"/>
        <v>4.1</v>
      </c>
      <c r="AE89">
        <f t="shared" si="16"/>
        <v>4.1</v>
      </c>
    </row>
    <row r="90" spans="1:31" ht="12.75">
      <c r="A90" s="57"/>
      <c r="B90" s="57"/>
      <c r="C90" s="57">
        <v>171</v>
      </c>
      <c r="D90" s="57">
        <f t="shared" si="20"/>
        <v>3.6670977866548577</v>
      </c>
      <c r="E90" s="57"/>
      <c r="F90" s="57">
        <f t="shared" si="1"/>
        <v>2.7269520972120143</v>
      </c>
      <c r="G90" s="57"/>
      <c r="H90" s="57"/>
      <c r="I90" s="57">
        <f t="shared" si="2"/>
        <v>2.7269520972120143</v>
      </c>
      <c r="J90" s="57">
        <f t="shared" si="3"/>
        <v>171</v>
      </c>
      <c r="K90" s="57"/>
      <c r="L90" s="57">
        <f t="shared" si="17"/>
        <v>3.6670977866548577</v>
      </c>
      <c r="M90" s="64">
        <f t="shared" si="4"/>
        <v>171</v>
      </c>
      <c r="N90" s="57"/>
      <c r="O90" s="57">
        <f t="shared" si="5"/>
        <v>171</v>
      </c>
      <c r="P90" s="65">
        <f t="shared" si="6"/>
        <v>5.372118899999999</v>
      </c>
      <c r="Q90" s="57"/>
      <c r="R90" s="57"/>
      <c r="S90" s="66">
        <f t="shared" si="18"/>
        <v>5.372118899999999</v>
      </c>
      <c r="T90" s="66">
        <f t="shared" si="7"/>
        <v>7.1630980112374685</v>
      </c>
      <c r="U90" s="57">
        <f t="shared" si="8"/>
        <v>171</v>
      </c>
      <c r="V90" s="57">
        <f t="shared" si="9"/>
        <v>7.1630980112374685</v>
      </c>
      <c r="W90" s="57">
        <v>4.2</v>
      </c>
      <c r="X90" s="57">
        <f t="shared" si="0"/>
        <v>-4.740241805487488</v>
      </c>
      <c r="Y90" s="57">
        <f t="shared" si="10"/>
        <v>-1.615935658634319</v>
      </c>
      <c r="Z90" s="57">
        <f t="shared" si="11"/>
        <v>7.659925764036358</v>
      </c>
      <c r="AA90" s="57">
        <f t="shared" si="12"/>
        <v>6.193314746186386</v>
      </c>
      <c r="AB90">
        <f t="shared" si="13"/>
        <v>-1.615935658634319</v>
      </c>
      <c r="AC90">
        <f t="shared" si="14"/>
        <v>4.2</v>
      </c>
      <c r="AD90">
        <f t="shared" si="15"/>
        <v>4.2</v>
      </c>
      <c r="AE90">
        <f t="shared" si="16"/>
        <v>4.2</v>
      </c>
    </row>
    <row r="91" spans="1:31" ht="12.75">
      <c r="A91" s="57"/>
      <c r="B91" s="57"/>
      <c r="C91" s="57">
        <v>172</v>
      </c>
      <c r="D91" s="57">
        <f t="shared" si="20"/>
        <v>3.6319746453000463</v>
      </c>
      <c r="E91" s="57"/>
      <c r="F91" s="57">
        <f t="shared" si="1"/>
        <v>2.7533231854854745</v>
      </c>
      <c r="G91" s="57"/>
      <c r="H91" s="57"/>
      <c r="I91" s="57">
        <f t="shared" si="2"/>
        <v>2.7533231854854745</v>
      </c>
      <c r="J91" s="57">
        <f t="shared" si="3"/>
        <v>172</v>
      </c>
      <c r="K91" s="57"/>
      <c r="L91" s="57">
        <f t="shared" si="17"/>
        <v>3.6319746453000463</v>
      </c>
      <c r="M91" s="64">
        <f t="shared" si="4"/>
        <v>172</v>
      </c>
      <c r="N91" s="57"/>
      <c r="O91" s="57">
        <f t="shared" si="5"/>
        <v>172</v>
      </c>
      <c r="P91" s="65">
        <f t="shared" si="6"/>
        <v>5.4035348</v>
      </c>
      <c r="Q91" s="57"/>
      <c r="R91" s="57"/>
      <c r="S91" s="66">
        <f t="shared" si="18"/>
        <v>5.4035348</v>
      </c>
      <c r="T91" s="66">
        <f t="shared" si="7"/>
        <v>7.121452092567484</v>
      </c>
      <c r="U91" s="57">
        <f t="shared" si="8"/>
        <v>172</v>
      </c>
      <c r="V91" s="57">
        <f t="shared" si="9"/>
        <v>7.121452092567484</v>
      </c>
      <c r="W91" s="57">
        <v>4.3</v>
      </c>
      <c r="X91" s="57">
        <f t="shared" si="0"/>
        <v>-5.827750421529615</v>
      </c>
      <c r="Y91" s="57">
        <f t="shared" si="10"/>
        <v>-1.639769594423003</v>
      </c>
      <c r="Z91" s="57">
        <f t="shared" si="11"/>
        <v>9.5561679451101</v>
      </c>
      <c r="AA91" s="57">
        <f t="shared" si="12"/>
        <v>6.193314746186386</v>
      </c>
      <c r="AB91">
        <f t="shared" si="13"/>
        <v>-1.639769594423003</v>
      </c>
      <c r="AC91">
        <f t="shared" si="14"/>
        <v>4.3</v>
      </c>
      <c r="AD91">
        <f t="shared" si="15"/>
        <v>4.3</v>
      </c>
      <c r="AE91">
        <f t="shared" si="16"/>
        <v>4.3</v>
      </c>
    </row>
    <row r="92" spans="1:31" ht="12.75">
      <c r="A92" s="57"/>
      <c r="B92" s="57"/>
      <c r="C92" s="57">
        <v>173</v>
      </c>
      <c r="D92" s="57">
        <f t="shared" si="20"/>
        <v>3.598212557912735</v>
      </c>
      <c r="E92" s="57"/>
      <c r="F92" s="57">
        <f t="shared" si="1"/>
        <v>2.7791576620478584</v>
      </c>
      <c r="G92" s="57"/>
      <c r="H92" s="57"/>
      <c r="I92" s="57">
        <f t="shared" si="2"/>
        <v>2.7791576620478584</v>
      </c>
      <c r="J92" s="57">
        <f t="shared" si="3"/>
        <v>173</v>
      </c>
      <c r="K92" s="57"/>
      <c r="L92" s="57">
        <f t="shared" si="17"/>
        <v>3.598212557912735</v>
      </c>
      <c r="M92" s="64">
        <f t="shared" si="4"/>
        <v>173</v>
      </c>
      <c r="N92" s="57"/>
      <c r="O92" s="57">
        <f t="shared" si="5"/>
        <v>173</v>
      </c>
      <c r="P92" s="65">
        <f t="shared" si="6"/>
        <v>5.4349507</v>
      </c>
      <c r="Q92" s="57"/>
      <c r="R92" s="57"/>
      <c r="S92" s="66">
        <f t="shared" si="18"/>
        <v>5.4349507</v>
      </c>
      <c r="T92" s="66">
        <f t="shared" si="7"/>
        <v>7.080287629604665</v>
      </c>
      <c r="U92" s="57">
        <f t="shared" si="8"/>
        <v>173</v>
      </c>
      <c r="V92" s="57">
        <f t="shared" si="9"/>
        <v>7.080287629604665</v>
      </c>
      <c r="W92" s="57">
        <v>4.4</v>
      </c>
      <c r="X92" s="57">
        <f t="shared" si="0"/>
        <v>-6.875194618777381</v>
      </c>
      <c r="Y92" s="57">
        <f t="shared" si="10"/>
        <v>-1.6523304984232077</v>
      </c>
      <c r="Z92" s="57">
        <f t="shared" si="11"/>
        <v>11.360093751200985</v>
      </c>
      <c r="AA92" s="57">
        <f t="shared" si="12"/>
        <v>6.193314746186386</v>
      </c>
      <c r="AB92">
        <f t="shared" si="13"/>
        <v>-1.6523304984232077</v>
      </c>
      <c r="AC92">
        <f t="shared" si="14"/>
        <v>4.4</v>
      </c>
      <c r="AD92">
        <f t="shared" si="15"/>
        <v>4.4</v>
      </c>
      <c r="AE92">
        <f t="shared" si="16"/>
        <v>4.4</v>
      </c>
    </row>
    <row r="93" spans="1:31" ht="12.75">
      <c r="A93" s="57"/>
      <c r="B93" s="57"/>
      <c r="C93" s="57">
        <v>174</v>
      </c>
      <c r="D93" s="57">
        <f t="shared" si="20"/>
        <v>3.565817123221589</v>
      </c>
      <c r="E93" s="57"/>
      <c r="F93" s="57">
        <f t="shared" si="1"/>
        <v>2.804406298594852</v>
      </c>
      <c r="G93" s="57"/>
      <c r="H93" s="57"/>
      <c r="I93" s="57">
        <f t="shared" si="2"/>
        <v>2.804406298594852</v>
      </c>
      <c r="J93" s="57">
        <f t="shared" si="3"/>
        <v>174</v>
      </c>
      <c r="K93" s="57"/>
      <c r="L93" s="57">
        <f t="shared" si="17"/>
        <v>3.565817123221589</v>
      </c>
      <c r="M93" s="64">
        <f t="shared" si="4"/>
        <v>174</v>
      </c>
      <c r="N93" s="57"/>
      <c r="O93" s="57">
        <f t="shared" si="5"/>
        <v>174</v>
      </c>
      <c r="P93" s="65">
        <f t="shared" si="6"/>
        <v>5.4663666</v>
      </c>
      <c r="Q93" s="57"/>
      <c r="R93" s="57"/>
      <c r="S93" s="66">
        <f t="shared" si="18"/>
        <v>5.4663666</v>
      </c>
      <c r="T93" s="66">
        <f t="shared" si="7"/>
        <v>7.039596321388546</v>
      </c>
      <c r="U93" s="57">
        <f t="shared" si="8"/>
        <v>174</v>
      </c>
      <c r="V93" s="57">
        <f t="shared" si="9"/>
        <v>7.039596321388546</v>
      </c>
      <c r="W93" s="57">
        <v>4.5</v>
      </c>
      <c r="X93" s="57">
        <f t="shared" si="0"/>
        <v>-7.875373463775008</v>
      </c>
      <c r="Y93" s="57">
        <f t="shared" si="10"/>
        <v>-1.653532017362761</v>
      </c>
      <c r="Z93" s="57">
        <f t="shared" si="11"/>
        <v>13.022182171041045</v>
      </c>
      <c r="AA93" s="57">
        <f t="shared" si="12"/>
        <v>6.193314746186386</v>
      </c>
      <c r="AB93">
        <f t="shared" si="13"/>
        <v>-1.653532017362761</v>
      </c>
      <c r="AC93">
        <f t="shared" si="14"/>
        <v>4.5</v>
      </c>
      <c r="AD93">
        <f t="shared" si="15"/>
        <v>4.5</v>
      </c>
      <c r="AE93">
        <f t="shared" si="16"/>
        <v>4.5</v>
      </c>
    </row>
    <row r="94" spans="1:31" ht="12.75">
      <c r="A94" s="57"/>
      <c r="B94" s="57"/>
      <c r="C94" s="57">
        <v>175</v>
      </c>
      <c r="D94" s="57">
        <f t="shared" si="20"/>
        <v>3.5347935145381486</v>
      </c>
      <c r="E94" s="57"/>
      <c r="F94" s="57">
        <f t="shared" si="1"/>
        <v>2.829019561926685</v>
      </c>
      <c r="G94" s="57"/>
      <c r="H94" s="57"/>
      <c r="I94" s="57">
        <f t="shared" si="2"/>
        <v>2.829019561926685</v>
      </c>
      <c r="J94" s="57">
        <f t="shared" si="3"/>
        <v>175</v>
      </c>
      <c r="K94" s="57"/>
      <c r="L94" s="57">
        <f t="shared" si="17"/>
        <v>3.5347935145381486</v>
      </c>
      <c r="M94" s="64">
        <f t="shared" si="4"/>
        <v>175</v>
      </c>
      <c r="N94" s="57"/>
      <c r="O94" s="57">
        <f t="shared" si="5"/>
        <v>175</v>
      </c>
      <c r="P94" s="65">
        <f t="shared" si="6"/>
        <v>5.4977825</v>
      </c>
      <c r="Q94" s="57"/>
      <c r="R94" s="57"/>
      <c r="S94" s="66">
        <f t="shared" si="18"/>
        <v>5.4977825</v>
      </c>
      <c r="T94" s="66">
        <f t="shared" si="7"/>
        <v>6.9993700566948975</v>
      </c>
      <c r="U94" s="57">
        <f t="shared" si="8"/>
        <v>175</v>
      </c>
      <c r="V94" s="57">
        <f t="shared" si="9"/>
        <v>6.9993700566948975</v>
      </c>
      <c r="W94" s="57">
        <v>4.6</v>
      </c>
      <c r="X94" s="57">
        <f t="shared" si="0"/>
        <v>-8.8214109612899</v>
      </c>
      <c r="Y94" s="57">
        <f t="shared" si="10"/>
        <v>-1.643365891080451</v>
      </c>
      <c r="Z94" s="57">
        <f t="shared" si="11"/>
        <v>14.496805884987033</v>
      </c>
      <c r="AA94" s="57">
        <f t="shared" si="12"/>
        <v>6.193314746186386</v>
      </c>
      <c r="AB94">
        <f t="shared" si="13"/>
        <v>-1.643365891080451</v>
      </c>
      <c r="AC94">
        <f t="shared" si="14"/>
        <v>4.6</v>
      </c>
      <c r="AD94">
        <f t="shared" si="15"/>
        <v>4.6</v>
      </c>
      <c r="AE94">
        <f t="shared" si="16"/>
        <v>4.6</v>
      </c>
    </row>
    <row r="95" spans="1:31" ht="12.75">
      <c r="A95" s="57"/>
      <c r="B95" s="57"/>
      <c r="C95" s="57">
        <v>176</v>
      </c>
      <c r="D95" s="57">
        <f t="shared" si="20"/>
        <v>3.5051464073187195</v>
      </c>
      <c r="E95" s="57"/>
      <c r="F95" s="57">
        <f t="shared" si="1"/>
        <v>2.852947876619383</v>
      </c>
      <c r="G95" s="57"/>
      <c r="H95" s="57"/>
      <c r="I95" s="57">
        <f t="shared" si="2"/>
        <v>2.852947876619383</v>
      </c>
      <c r="J95" s="57">
        <f t="shared" si="3"/>
        <v>176</v>
      </c>
      <c r="K95" s="57"/>
      <c r="L95" s="57">
        <f t="shared" si="17"/>
        <v>3.5051464073187195</v>
      </c>
      <c r="M95" s="64">
        <f t="shared" si="4"/>
        <v>176</v>
      </c>
      <c r="N95" s="57"/>
      <c r="O95" s="57">
        <f t="shared" si="5"/>
        <v>176</v>
      </c>
      <c r="P95" s="65">
        <f t="shared" si="6"/>
        <v>5.5291984</v>
      </c>
      <c r="Q95" s="57"/>
      <c r="R95" s="57"/>
      <c r="S95" s="66">
        <f t="shared" si="18"/>
        <v>5.5291984</v>
      </c>
      <c r="T95" s="66">
        <f t="shared" si="7"/>
        <v>6.959600908645495</v>
      </c>
      <c r="U95" s="57">
        <f t="shared" si="8"/>
        <v>176</v>
      </c>
      <c r="V95" s="57">
        <f t="shared" si="9"/>
        <v>6.959600908645495</v>
      </c>
      <c r="W95" s="57">
        <v>4.7</v>
      </c>
      <c r="X95" s="57">
        <f t="shared" si="0"/>
        <v>-9.706803325168902</v>
      </c>
      <c r="Y95" s="57">
        <f t="shared" si="10"/>
        <v>-1.621902009312699</v>
      </c>
      <c r="Z95" s="57">
        <f t="shared" si="11"/>
        <v>15.743483817094631</v>
      </c>
      <c r="AA95" s="57">
        <f t="shared" si="12"/>
        <v>6.193314746186386</v>
      </c>
      <c r="AB95">
        <f t="shared" si="13"/>
        <v>-1.621902009312699</v>
      </c>
      <c r="AC95">
        <f t="shared" si="14"/>
        <v>4.7</v>
      </c>
      <c r="AD95">
        <f t="shared" si="15"/>
        <v>4.7</v>
      </c>
      <c r="AE95">
        <f t="shared" si="16"/>
        <v>4.7</v>
      </c>
    </row>
    <row r="96" spans="1:31" ht="12.75">
      <c r="A96" s="57"/>
      <c r="B96" s="57"/>
      <c r="C96" s="57">
        <v>177</v>
      </c>
      <c r="D96" s="57">
        <f t="shared" si="20"/>
        <v>3.4768799069344096</v>
      </c>
      <c r="E96" s="57"/>
      <c r="F96" s="57">
        <f t="shared" si="1"/>
        <v>2.876141905291481</v>
      </c>
      <c r="G96" s="57"/>
      <c r="H96" s="57"/>
      <c r="I96" s="57">
        <f t="shared" si="2"/>
        <v>2.876141905291481</v>
      </c>
      <c r="J96" s="57">
        <f t="shared" si="3"/>
        <v>177</v>
      </c>
      <c r="K96" s="57"/>
      <c r="L96" s="57">
        <f t="shared" si="17"/>
        <v>3.4768799069344096</v>
      </c>
      <c r="M96" s="64">
        <f t="shared" si="4"/>
        <v>177</v>
      </c>
      <c r="N96" s="57"/>
      <c r="O96" s="57">
        <f t="shared" si="5"/>
        <v>177</v>
      </c>
      <c r="P96" s="65">
        <f t="shared" si="6"/>
        <v>5.5606143</v>
      </c>
      <c r="Q96" s="57"/>
      <c r="R96" s="57"/>
      <c r="S96" s="66">
        <f t="shared" si="18"/>
        <v>5.5606143</v>
      </c>
      <c r="T96" s="66">
        <f t="shared" si="7"/>
        <v>6.920281129500605</v>
      </c>
      <c r="U96" s="57">
        <f t="shared" si="8"/>
        <v>177</v>
      </c>
      <c r="V96" s="57">
        <f t="shared" si="9"/>
        <v>6.920281129500605</v>
      </c>
      <c r="W96" s="57">
        <v>4.8</v>
      </c>
      <c r="X96" s="57">
        <f t="shared" si="0"/>
        <v>-10.525463690344345</v>
      </c>
      <c r="Y96" s="57">
        <f t="shared" si="10"/>
        <v>-1.5892879312179966</v>
      </c>
      <c r="Z96" s="57">
        <f t="shared" si="11"/>
        <v>16.727992413537503</v>
      </c>
      <c r="AA96" s="57">
        <f t="shared" si="12"/>
        <v>6.193314746186386</v>
      </c>
      <c r="AB96">
        <f t="shared" si="13"/>
        <v>-1.5892879312179966</v>
      </c>
      <c r="AC96">
        <f t="shared" si="14"/>
        <v>4.8</v>
      </c>
      <c r="AD96">
        <f t="shared" si="15"/>
        <v>4.8</v>
      </c>
      <c r="AE96">
        <f t="shared" si="16"/>
        <v>4.8</v>
      </c>
    </row>
    <row r="97" spans="1:31" ht="12.75">
      <c r="A97" s="57"/>
      <c r="B97" s="57"/>
      <c r="C97" s="57">
        <v>178</v>
      </c>
      <c r="D97" s="57">
        <f t="shared" si="20"/>
        <v>3.449997477233116</v>
      </c>
      <c r="E97" s="57"/>
      <c r="F97" s="57">
        <f t="shared" si="1"/>
        <v>2.8985528441661237</v>
      </c>
      <c r="G97" s="57"/>
      <c r="H97" s="57"/>
      <c r="I97" s="57">
        <f t="shared" si="2"/>
        <v>2.8985528441661237</v>
      </c>
      <c r="J97" s="57">
        <f t="shared" si="3"/>
        <v>178</v>
      </c>
      <c r="K97" s="57"/>
      <c r="L97" s="57">
        <f t="shared" si="17"/>
        <v>3.449997477233116</v>
      </c>
      <c r="M97" s="64">
        <f t="shared" si="4"/>
        <v>178</v>
      </c>
      <c r="N97" s="57"/>
      <c r="O97" s="57">
        <f t="shared" si="5"/>
        <v>178</v>
      </c>
      <c r="P97" s="65">
        <f t="shared" si="6"/>
        <v>5.592030199999999</v>
      </c>
      <c r="Q97" s="57"/>
      <c r="R97" s="57"/>
      <c r="S97" s="66">
        <f t="shared" si="18"/>
        <v>5.592030199999999</v>
      </c>
      <c r="T97" s="66">
        <f t="shared" si="7"/>
        <v>6.881403145627005</v>
      </c>
      <c r="U97" s="57">
        <f t="shared" si="8"/>
        <v>178</v>
      </c>
      <c r="V97" s="57">
        <f t="shared" si="9"/>
        <v>6.881403145627005</v>
      </c>
      <c r="W97" s="57">
        <v>4.9</v>
      </c>
      <c r="X97" s="57">
        <f t="shared" si="0"/>
        <v>-11.271763958605394</v>
      </c>
      <c r="Y97" s="57">
        <f t="shared" si="10"/>
        <v>-1.5457478709422598</v>
      </c>
      <c r="Z97" s="57">
        <f t="shared" si="11"/>
        <v>17.423305140777988</v>
      </c>
      <c r="AA97" s="57">
        <f t="shared" si="12"/>
        <v>6.193314746186386</v>
      </c>
      <c r="AB97">
        <f t="shared" si="13"/>
        <v>-1.5457478709422598</v>
      </c>
      <c r="AC97">
        <f t="shared" si="14"/>
        <v>4.9</v>
      </c>
      <c r="AD97">
        <f t="shared" si="15"/>
        <v>4.9</v>
      </c>
      <c r="AE97">
        <f t="shared" si="16"/>
        <v>4.9</v>
      </c>
    </row>
    <row r="98" spans="1:31" ht="12.75">
      <c r="A98" s="57"/>
      <c r="B98" s="57"/>
      <c r="C98" s="57">
        <v>179</v>
      </c>
      <c r="D98" s="57">
        <f t="shared" si="20"/>
        <v>3.424501870514448</v>
      </c>
      <c r="E98" s="57"/>
      <c r="F98" s="57">
        <f t="shared" si="1"/>
        <v>2.920132731157698</v>
      </c>
      <c r="G98" s="57"/>
      <c r="H98" s="57"/>
      <c r="I98" s="57">
        <f t="shared" si="2"/>
        <v>2.920132731157698</v>
      </c>
      <c r="J98" s="57">
        <f t="shared" si="3"/>
        <v>179</v>
      </c>
      <c r="K98" s="57"/>
      <c r="L98" s="57">
        <f t="shared" si="17"/>
        <v>3.424501870514448</v>
      </c>
      <c r="M98" s="64">
        <f t="shared" si="4"/>
        <v>179</v>
      </c>
      <c r="N98" s="57"/>
      <c r="O98" s="57">
        <f t="shared" si="5"/>
        <v>179</v>
      </c>
      <c r="P98" s="65">
        <f t="shared" si="6"/>
        <v>5.6234461</v>
      </c>
      <c r="Q98" s="57"/>
      <c r="R98" s="57"/>
      <c r="S98" s="66">
        <f t="shared" si="18"/>
        <v>5.6234461</v>
      </c>
      <c r="T98" s="66">
        <f t="shared" si="7"/>
        <v>6.842959552634676</v>
      </c>
      <c r="U98" s="57">
        <f t="shared" si="8"/>
        <v>179</v>
      </c>
      <c r="V98" s="57">
        <f t="shared" si="9"/>
        <v>6.842959552634676</v>
      </c>
      <c r="W98" s="57">
        <v>5</v>
      </c>
      <c r="X98" s="57">
        <f t="shared" si="0"/>
        <v>-11.940573490454595</v>
      </c>
      <c r="Y98" s="57">
        <f t="shared" si="10"/>
        <v>-1.4915811561991077</v>
      </c>
      <c r="Z98" s="57">
        <f t="shared" si="11"/>
        <v>17.81033441257268</v>
      </c>
      <c r="AA98" s="57">
        <f t="shared" si="12"/>
        <v>6.193314746186386</v>
      </c>
      <c r="AB98">
        <f t="shared" si="13"/>
        <v>-1.4915811561991077</v>
      </c>
      <c r="AC98">
        <f t="shared" si="14"/>
        <v>5</v>
      </c>
      <c r="AD98">
        <f t="shared" si="15"/>
        <v>5</v>
      </c>
      <c r="AE98">
        <f t="shared" si="16"/>
        <v>5</v>
      </c>
    </row>
    <row r="99" spans="1:31" ht="12.75">
      <c r="A99" s="57"/>
      <c r="B99" s="57"/>
      <c r="C99" s="57">
        <v>180</v>
      </c>
      <c r="D99" s="57">
        <f t="shared" si="20"/>
        <v>3.4003950595677574</v>
      </c>
      <c r="E99" s="57"/>
      <c r="F99" s="57">
        <f t="shared" si="1"/>
        <v>2.940834763261641</v>
      </c>
      <c r="G99" s="57"/>
      <c r="H99" s="57"/>
      <c r="I99" s="57">
        <f t="shared" si="2"/>
        <v>2.940834763261641</v>
      </c>
      <c r="J99" s="57">
        <f t="shared" si="3"/>
        <v>180</v>
      </c>
      <c r="K99" s="57"/>
      <c r="L99" s="57">
        <f t="shared" si="17"/>
        <v>3.4003950595677574</v>
      </c>
      <c r="M99" s="64">
        <f t="shared" si="4"/>
        <v>180</v>
      </c>
      <c r="N99" s="57"/>
      <c r="O99" s="57">
        <f t="shared" si="5"/>
        <v>180</v>
      </c>
      <c r="P99" s="65">
        <f t="shared" si="6"/>
        <v>5.654862</v>
      </c>
      <c r="Q99" s="57"/>
      <c r="R99" s="57"/>
      <c r="S99" s="66">
        <f t="shared" si="18"/>
        <v>5.654862</v>
      </c>
      <c r="T99" s="66">
        <f t="shared" si="7"/>
        <v>6.804943110675595</v>
      </c>
      <c r="U99" s="57">
        <f t="shared" si="8"/>
        <v>180</v>
      </c>
      <c r="V99" s="57">
        <f t="shared" si="9"/>
        <v>6.804943110675595</v>
      </c>
      <c r="W99" s="57">
        <v>5.1</v>
      </c>
      <c r="X99" s="57">
        <f t="shared" si="0"/>
        <v>-12.52729437705242</v>
      </c>
      <c r="Y99" s="57">
        <f t="shared" si="10"/>
        <v>-1.4271601704619596</v>
      </c>
      <c r="Z99" s="57">
        <f t="shared" si="11"/>
        <v>17.87845557858128</v>
      </c>
      <c r="AA99" s="57">
        <f t="shared" si="12"/>
        <v>6.193314746186386</v>
      </c>
      <c r="AB99">
        <f t="shared" si="13"/>
        <v>-1.4271601704619596</v>
      </c>
      <c r="AC99">
        <f t="shared" si="14"/>
        <v>5.1</v>
      </c>
      <c r="AD99">
        <f t="shared" si="15"/>
        <v>5.1</v>
      </c>
      <c r="AE99">
        <f t="shared" si="16"/>
        <v>5.1</v>
      </c>
    </row>
    <row r="100" spans="1:31" ht="12.75">
      <c r="A100" s="57"/>
      <c r="B100" s="57"/>
      <c r="C100" s="57">
        <v>181</v>
      </c>
      <c r="D100" s="57">
        <f t="shared" si="20"/>
        <v>3.3776781724431997</v>
      </c>
      <c r="E100" s="57"/>
      <c r="F100" s="57">
        <f t="shared" si="1"/>
        <v>2.960613619611554</v>
      </c>
      <c r="G100" s="57"/>
      <c r="H100" s="57"/>
      <c r="I100" s="57">
        <f t="shared" si="2"/>
        <v>2.960613619611554</v>
      </c>
      <c r="J100" s="57">
        <f t="shared" si="3"/>
        <v>181</v>
      </c>
      <c r="K100" s="57"/>
      <c r="L100" s="57">
        <f t="shared" si="17"/>
        <v>3.3776781724431997</v>
      </c>
      <c r="M100" s="64">
        <f t="shared" si="4"/>
        <v>181</v>
      </c>
      <c r="N100" s="57"/>
      <c r="O100" s="57">
        <f t="shared" si="5"/>
        <v>181</v>
      </c>
      <c r="P100" s="65">
        <f t="shared" si="6"/>
        <v>5.6862779</v>
      </c>
      <c r="Q100" s="57"/>
      <c r="R100" s="57"/>
      <c r="S100" s="66">
        <f t="shared" si="18"/>
        <v>5.6862779</v>
      </c>
      <c r="T100" s="66">
        <f t="shared" si="7"/>
        <v>6.7673467398983815</v>
      </c>
      <c r="U100" s="57">
        <f t="shared" si="8"/>
        <v>181</v>
      </c>
      <c r="V100" s="57">
        <f t="shared" si="9"/>
        <v>6.7673467398983815</v>
      </c>
      <c r="W100" s="57">
        <v>5.2</v>
      </c>
      <c r="X100" s="57">
        <f t="shared" si="0"/>
        <v>-13.027893049763339</v>
      </c>
      <c r="Y100" s="57">
        <f t="shared" si="10"/>
        <v>-1.3529277929148955</v>
      </c>
      <c r="Z100" s="57">
        <f t="shared" si="11"/>
        <v>17.62579859014762</v>
      </c>
      <c r="AA100" s="57">
        <f t="shared" si="12"/>
        <v>6.193314746186386</v>
      </c>
      <c r="AB100">
        <f t="shared" si="13"/>
        <v>-1.3529277929148955</v>
      </c>
      <c r="AC100">
        <f t="shared" si="14"/>
        <v>5.2</v>
      </c>
      <c r="AD100">
        <f t="shared" si="15"/>
        <v>5.2</v>
      </c>
      <c r="AE100">
        <f t="shared" si="16"/>
        <v>5.2</v>
      </c>
    </row>
    <row r="101" spans="1:31" ht="12.75">
      <c r="A101" s="57"/>
      <c r="B101" s="57"/>
      <c r="C101" s="57">
        <v>182</v>
      </c>
      <c r="D101" s="57">
        <f t="shared" si="20"/>
        <v>3.356351430634762</v>
      </c>
      <c r="E101" s="57"/>
      <c r="F101" s="57">
        <f t="shared" si="1"/>
        <v>2.9794257862052227</v>
      </c>
      <c r="G101" s="57"/>
      <c r="H101" s="57"/>
      <c r="I101" s="57">
        <f t="shared" si="2"/>
        <v>2.9794257862052227</v>
      </c>
      <c r="J101" s="57">
        <f t="shared" si="3"/>
        <v>182</v>
      </c>
      <c r="K101" s="57"/>
      <c r="L101" s="57">
        <f t="shared" si="17"/>
        <v>3.356351430634762</v>
      </c>
      <c r="M101" s="64">
        <f t="shared" si="4"/>
        <v>182</v>
      </c>
      <c r="N101" s="57"/>
      <c r="O101" s="57">
        <f t="shared" si="5"/>
        <v>182</v>
      </c>
      <c r="P101" s="65">
        <f t="shared" si="6"/>
        <v>5.717693799999999</v>
      </c>
      <c r="Q101" s="57"/>
      <c r="R101" s="57"/>
      <c r="S101" s="66">
        <f t="shared" si="18"/>
        <v>5.717693799999999</v>
      </c>
      <c r="T101" s="66">
        <f t="shared" si="7"/>
        <v>6.730163516052786</v>
      </c>
      <c r="U101" s="57">
        <f t="shared" si="8"/>
        <v>182</v>
      </c>
      <c r="V101" s="57">
        <f t="shared" si="9"/>
        <v>6.730163516052786</v>
      </c>
      <c r="W101" s="57">
        <v>5.3</v>
      </c>
      <c r="X101" s="57">
        <f t="shared" si="0"/>
        <v>-13.438928009995145</v>
      </c>
      <c r="Y101" s="57">
        <f t="shared" si="10"/>
        <v>-1.269394353762031</v>
      </c>
      <c r="Z101" s="57">
        <f t="shared" si="11"/>
        <v>17.059299336502242</v>
      </c>
      <c r="AA101" s="57">
        <f t="shared" si="12"/>
        <v>6.193314746186386</v>
      </c>
      <c r="AB101">
        <f t="shared" si="13"/>
        <v>-1.269394353762031</v>
      </c>
      <c r="AC101">
        <f t="shared" si="14"/>
        <v>5.3</v>
      </c>
      <c r="AD101">
        <f t="shared" si="15"/>
        <v>5.3</v>
      </c>
      <c r="AE101">
        <f t="shared" si="16"/>
        <v>5.3</v>
      </c>
    </row>
    <row r="102" spans="1:31" ht="12.75">
      <c r="A102" s="57"/>
      <c r="B102" s="57"/>
      <c r="C102" s="57">
        <v>183</v>
      </c>
      <c r="D102" s="57">
        <f t="shared" si="20"/>
        <v>3.3364140913514007</v>
      </c>
      <c r="E102" s="57"/>
      <c r="F102" s="57">
        <f t="shared" si="1"/>
        <v>2.997229878006402</v>
      </c>
      <c r="G102" s="57"/>
      <c r="H102" s="57"/>
      <c r="I102" s="57">
        <f t="shared" si="2"/>
        <v>2.997229878006402</v>
      </c>
      <c r="J102" s="57">
        <f t="shared" si="3"/>
        <v>183</v>
      </c>
      <c r="K102" s="57"/>
      <c r="L102" s="57">
        <f t="shared" si="17"/>
        <v>3.3364140913514007</v>
      </c>
      <c r="M102" s="64">
        <f t="shared" si="4"/>
        <v>183</v>
      </c>
      <c r="N102" s="57"/>
      <c r="O102" s="57">
        <f t="shared" si="5"/>
        <v>183</v>
      </c>
      <c r="P102" s="65">
        <f t="shared" si="6"/>
        <v>5.7491097</v>
      </c>
      <c r="Q102" s="57"/>
      <c r="R102" s="57"/>
      <c r="S102" s="66">
        <f t="shared" si="18"/>
        <v>5.7491097</v>
      </c>
      <c r="T102" s="66">
        <f t="shared" si="7"/>
        <v>6.693386666238291</v>
      </c>
      <c r="U102" s="57">
        <f t="shared" si="8"/>
        <v>183</v>
      </c>
      <c r="V102" s="57">
        <f t="shared" si="9"/>
        <v>6.693386666238291</v>
      </c>
      <c r="W102" s="57">
        <v>5.4</v>
      </c>
      <c r="X102" s="57">
        <f t="shared" si="0"/>
        <v>-13.757573488695508</v>
      </c>
      <c r="Y102" s="57">
        <f t="shared" si="10"/>
        <v>-1.177134125826922</v>
      </c>
      <c r="Z102" s="57">
        <f t="shared" si="11"/>
        <v>16.194509242115224</v>
      </c>
      <c r="AA102" s="57">
        <f t="shared" si="12"/>
        <v>6.193314746186386</v>
      </c>
      <c r="AB102">
        <f t="shared" si="13"/>
        <v>-1.177134125826922</v>
      </c>
      <c r="AC102">
        <f t="shared" si="14"/>
        <v>5.4</v>
      </c>
      <c r="AD102">
        <f t="shared" si="15"/>
        <v>5.4</v>
      </c>
      <c r="AE102">
        <f t="shared" si="16"/>
        <v>5.4</v>
      </c>
    </row>
    <row r="103" spans="1:31" ht="12.75">
      <c r="A103" s="57"/>
      <c r="B103" s="57"/>
      <c r="C103" s="57">
        <v>184</v>
      </c>
      <c r="D103" s="57">
        <f t="shared" si="20"/>
        <v>3.3178643945369974</v>
      </c>
      <c r="E103" s="57"/>
      <c r="F103" s="57">
        <f t="shared" si="1"/>
        <v>3.0139869539169286</v>
      </c>
      <c r="G103" s="57"/>
      <c r="H103" s="57"/>
      <c r="I103" s="57">
        <f t="shared" si="2"/>
        <v>3.0139869539169286</v>
      </c>
      <c r="J103" s="57">
        <f t="shared" si="3"/>
        <v>184</v>
      </c>
      <c r="K103" s="57"/>
      <c r="L103" s="57">
        <f t="shared" si="17"/>
        <v>3.3178643945369974</v>
      </c>
      <c r="M103" s="64">
        <f t="shared" si="4"/>
        <v>184</v>
      </c>
      <c r="N103" s="57"/>
      <c r="O103" s="57">
        <f t="shared" si="5"/>
        <v>184</v>
      </c>
      <c r="P103" s="65">
        <f t="shared" si="6"/>
        <v>5.7805256</v>
      </c>
      <c r="Q103" s="57"/>
      <c r="R103" s="57"/>
      <c r="S103" s="66">
        <f t="shared" si="18"/>
        <v>5.7805256</v>
      </c>
      <c r="T103" s="66">
        <f t="shared" si="7"/>
        <v>6.657009564791344</v>
      </c>
      <c r="U103" s="57">
        <f t="shared" si="8"/>
        <v>184</v>
      </c>
      <c r="V103" s="57">
        <f t="shared" si="9"/>
        <v>6.657009564791344</v>
      </c>
      <c r="W103" s="57">
        <v>5.5</v>
      </c>
      <c r="X103" s="57">
        <f t="shared" si="0"/>
        <v>-13.981638872852171</v>
      </c>
      <c r="Y103" s="57">
        <f t="shared" si="10"/>
        <v>-1.0767813765614487</v>
      </c>
      <c r="Z103" s="57">
        <f t="shared" si="11"/>
        <v>15.055168352094823</v>
      </c>
      <c r="AA103" s="57">
        <f t="shared" si="12"/>
        <v>6.193314746186386</v>
      </c>
      <c r="AB103">
        <f t="shared" si="13"/>
        <v>-1.0767813765614487</v>
      </c>
      <c r="AC103">
        <f t="shared" si="14"/>
        <v>5.5</v>
      </c>
      <c r="AD103">
        <f t="shared" si="15"/>
        <v>5.5</v>
      </c>
      <c r="AE103">
        <f t="shared" si="16"/>
        <v>5.5</v>
      </c>
    </row>
    <row r="104" spans="1:31" ht="12.75">
      <c r="A104" s="57"/>
      <c r="B104" s="57"/>
      <c r="C104" s="57">
        <v>185</v>
      </c>
      <c r="D104" s="57">
        <f t="shared" si="20"/>
        <v>3.3006995152712193</v>
      </c>
      <c r="E104" s="57"/>
      <c r="F104" s="57">
        <f t="shared" si="1"/>
        <v>3.0296608199969084</v>
      </c>
      <c r="G104" s="57"/>
      <c r="H104" s="57"/>
      <c r="I104" s="57">
        <f t="shared" si="2"/>
        <v>3.0296608199969084</v>
      </c>
      <c r="J104" s="57">
        <f t="shared" si="3"/>
        <v>185</v>
      </c>
      <c r="K104" s="57"/>
      <c r="L104" s="57">
        <f t="shared" si="17"/>
        <v>3.3006995152712193</v>
      </c>
      <c r="M104" s="64">
        <f t="shared" si="4"/>
        <v>185</v>
      </c>
      <c r="N104" s="57"/>
      <c r="O104" s="57">
        <f t="shared" si="5"/>
        <v>185</v>
      </c>
      <c r="P104" s="65">
        <f t="shared" si="6"/>
        <v>5.8119415</v>
      </c>
      <c r="Q104" s="57"/>
      <c r="R104" s="57"/>
      <c r="S104" s="66">
        <f t="shared" si="18"/>
        <v>5.8119415</v>
      </c>
      <c r="T104" s="66">
        <f t="shared" si="7"/>
        <v>6.621025729305985</v>
      </c>
      <c r="U104" s="57">
        <f t="shared" si="8"/>
        <v>185</v>
      </c>
      <c r="V104" s="57">
        <f t="shared" si="9"/>
        <v>6.621025729305985</v>
      </c>
      <c r="W104" s="57">
        <v>5.6</v>
      </c>
      <c r="X104" s="57">
        <f t="shared" si="0"/>
        <v>-14.109583765444187</v>
      </c>
      <c r="Y104" s="57">
        <f t="shared" si="10"/>
        <v>-0.9690260076056832</v>
      </c>
      <c r="Z104" s="57">
        <f t="shared" si="11"/>
        <v>13.672553625206344</v>
      </c>
      <c r="AA104" s="57">
        <f t="shared" si="12"/>
        <v>6.193314746186386</v>
      </c>
      <c r="AB104">
        <f t="shared" si="13"/>
        <v>-0.9690260076056832</v>
      </c>
      <c r="AC104">
        <f t="shared" si="14"/>
        <v>5.6</v>
      </c>
      <c r="AD104">
        <f t="shared" si="15"/>
        <v>5.6</v>
      </c>
      <c r="AE104">
        <f t="shared" si="16"/>
        <v>5.6</v>
      </c>
    </row>
    <row r="105" spans="1:31" ht="12.75">
      <c r="A105" s="57"/>
      <c r="B105" s="57"/>
      <c r="C105" s="57">
        <v>190</v>
      </c>
      <c r="D105" s="57">
        <f t="shared" si="20"/>
        <v>3.23546928699066</v>
      </c>
      <c r="E105" s="57"/>
      <c r="F105" s="57">
        <f t="shared" si="1"/>
        <v>3.090741748100812</v>
      </c>
      <c r="G105" s="57"/>
      <c r="H105" s="57"/>
      <c r="I105" s="57">
        <f t="shared" si="2"/>
        <v>3.090741748100812</v>
      </c>
      <c r="J105" s="57">
        <f t="shared" si="3"/>
        <v>190</v>
      </c>
      <c r="K105" s="57"/>
      <c r="L105" s="57">
        <f t="shared" si="17"/>
        <v>3.23546928699066</v>
      </c>
      <c r="M105" s="64">
        <f t="shared" si="4"/>
        <v>190</v>
      </c>
      <c r="N105" s="57"/>
      <c r="O105" s="57">
        <f t="shared" si="5"/>
        <v>190</v>
      </c>
      <c r="P105" s="65">
        <f t="shared" si="6"/>
        <v>5.969021000000001</v>
      </c>
      <c r="Q105" s="57"/>
      <c r="R105" s="57"/>
      <c r="S105" s="66">
        <f t="shared" si="18"/>
        <v>5.969021000000001</v>
      </c>
      <c r="T105" s="66">
        <f t="shared" si="7"/>
        <v>6.446788210113721</v>
      </c>
      <c r="U105" s="57">
        <f t="shared" si="8"/>
        <v>190</v>
      </c>
      <c r="V105" s="57">
        <f t="shared" si="9"/>
        <v>6.446788210113721</v>
      </c>
      <c r="W105" s="57">
        <v>5.7</v>
      </c>
      <c r="X105" s="57">
        <f t="shared" si="0"/>
        <v>-14.140528575310531</v>
      </c>
      <c r="Y105" s="57">
        <f t="shared" si="10"/>
        <v>-0.8546088118757431</v>
      </c>
      <c r="Z105" s="57">
        <f t="shared" si="11"/>
        <v>12.084620325041127</v>
      </c>
      <c r="AA105" s="57">
        <f t="shared" si="12"/>
        <v>6.193314746186386</v>
      </c>
      <c r="AB105">
        <f t="shared" si="13"/>
        <v>-0.8546088118757431</v>
      </c>
      <c r="AC105">
        <f t="shared" si="14"/>
        <v>5.7</v>
      </c>
      <c r="AD105">
        <f t="shared" si="15"/>
        <v>5.7</v>
      </c>
      <c r="AE105">
        <f t="shared" si="16"/>
        <v>5.7</v>
      </c>
    </row>
    <row r="106" spans="1:31" ht="12.75">
      <c r="A106" s="57"/>
      <c r="B106" s="57"/>
      <c r="C106" s="57">
        <v>195</v>
      </c>
      <c r="D106" s="57">
        <f t="shared" si="20"/>
        <v>3.2037703784054727</v>
      </c>
      <c r="E106" s="57"/>
      <c r="F106" s="57">
        <f t="shared" si="1"/>
        <v>3.1213223230364697</v>
      </c>
      <c r="G106" s="57"/>
      <c r="H106" s="57"/>
      <c r="I106" s="57">
        <f t="shared" si="2"/>
        <v>3.1213223230364697</v>
      </c>
      <c r="J106" s="57">
        <f t="shared" si="3"/>
        <v>195</v>
      </c>
      <c r="K106" s="57"/>
      <c r="L106" s="57">
        <f t="shared" si="17"/>
        <v>3.2037703784054727</v>
      </c>
      <c r="M106" s="64">
        <f t="shared" si="4"/>
        <v>195</v>
      </c>
      <c r="N106" s="57"/>
      <c r="O106" s="57">
        <f t="shared" si="5"/>
        <v>195</v>
      </c>
      <c r="P106" s="65">
        <f t="shared" si="6"/>
        <v>6.1261005</v>
      </c>
      <c r="Q106" s="57"/>
      <c r="R106" s="57"/>
      <c r="S106" s="66">
        <f t="shared" si="18"/>
        <v>6.1261005</v>
      </c>
      <c r="T106" s="66">
        <f t="shared" si="7"/>
        <v>6.281485948315933</v>
      </c>
      <c r="U106" s="57">
        <f t="shared" si="8"/>
        <v>195</v>
      </c>
      <c r="V106" s="57">
        <f t="shared" si="9"/>
        <v>6.281485948315933</v>
      </c>
      <c r="W106" s="57">
        <v>5.8</v>
      </c>
      <c r="X106" s="57">
        <f t="shared" si="0"/>
        <v>-14.074260564133278</v>
      </c>
      <c r="Y106" s="57">
        <f t="shared" si="10"/>
        <v>-0.7343163807860574</v>
      </c>
      <c r="Z106" s="57">
        <f t="shared" si="11"/>
        <v>10.334960079694284</v>
      </c>
      <c r="AA106" s="57">
        <f t="shared" si="12"/>
        <v>6.193314746186386</v>
      </c>
      <c r="AB106">
        <f t="shared" si="13"/>
        <v>-0.7343163807860574</v>
      </c>
      <c r="AC106">
        <f t="shared" si="14"/>
        <v>5.8</v>
      </c>
      <c r="AD106">
        <f t="shared" si="15"/>
        <v>5.8</v>
      </c>
      <c r="AE106">
        <f t="shared" si="16"/>
        <v>5.8</v>
      </c>
    </row>
    <row r="107" spans="1:31" ht="12.75">
      <c r="A107" s="57"/>
      <c r="B107" s="57"/>
      <c r="C107" s="57">
        <v>200</v>
      </c>
      <c r="D107" s="57">
        <f t="shared" si="20"/>
        <v>3.2039343928953783</v>
      </c>
      <c r="E107" s="57"/>
      <c r="F107" s="57">
        <f t="shared" si="1"/>
        <v>3.121162537589621</v>
      </c>
      <c r="G107" s="57"/>
      <c r="H107" s="57"/>
      <c r="I107" s="57">
        <f t="shared" si="2"/>
        <v>3.121162537589621</v>
      </c>
      <c r="J107" s="57">
        <f t="shared" si="3"/>
        <v>200</v>
      </c>
      <c r="K107" s="57"/>
      <c r="L107" s="57">
        <f t="shared" si="17"/>
        <v>3.2039343928953783</v>
      </c>
      <c r="M107" s="64">
        <f t="shared" si="4"/>
        <v>200</v>
      </c>
      <c r="N107" s="57"/>
      <c r="O107" s="57">
        <f t="shared" si="5"/>
        <v>200</v>
      </c>
      <c r="P107" s="65">
        <f t="shared" si="6"/>
        <v>6.28318</v>
      </c>
      <c r="Q107" s="57"/>
      <c r="R107" s="57"/>
      <c r="S107" s="66">
        <f t="shared" si="18"/>
        <v>6.28318</v>
      </c>
      <c r="T107" s="66">
        <f t="shared" si="7"/>
        <v>6.124448799608036</v>
      </c>
      <c r="U107" s="57">
        <f t="shared" si="8"/>
        <v>200</v>
      </c>
      <c r="V107" s="57">
        <f t="shared" si="9"/>
        <v>6.124448799608036</v>
      </c>
      <c r="W107" s="57">
        <v>5.9</v>
      </c>
      <c r="X107" s="57">
        <f t="shared" si="0"/>
        <v>-13.911235308963676</v>
      </c>
      <c r="Y107" s="57">
        <f t="shared" si="10"/>
        <v>-0.608975696617673</v>
      </c>
      <c r="Z107" s="57">
        <f t="shared" si="11"/>
        <v>8.471604213088524</v>
      </c>
      <c r="AA107" s="57">
        <f t="shared" si="12"/>
        <v>6.193314746186386</v>
      </c>
      <c r="AB107">
        <f t="shared" si="13"/>
        <v>-0.608975696617673</v>
      </c>
      <c r="AC107">
        <f t="shared" si="14"/>
        <v>5.9</v>
      </c>
      <c r="AD107">
        <f t="shared" si="15"/>
        <v>5.9</v>
      </c>
      <c r="AE107">
        <f t="shared" si="16"/>
        <v>5.9</v>
      </c>
    </row>
    <row r="108" spans="1:31" ht="12.75">
      <c r="A108" s="57"/>
      <c r="B108" s="57"/>
      <c r="C108" s="57">
        <v>205</v>
      </c>
      <c r="D108" s="57">
        <f t="shared" si="20"/>
        <v>3.2336356335419167</v>
      </c>
      <c r="E108" s="57"/>
      <c r="F108" s="57">
        <f t="shared" si="1"/>
        <v>3.092494372671989</v>
      </c>
      <c r="G108" s="57"/>
      <c r="H108" s="57"/>
      <c r="I108" s="57">
        <f t="shared" si="2"/>
        <v>3.092494372671989</v>
      </c>
      <c r="J108" s="57">
        <f t="shared" si="3"/>
        <v>205</v>
      </c>
      <c r="K108" s="57"/>
      <c r="L108" s="57">
        <f t="shared" si="17"/>
        <v>3.2336356335419167</v>
      </c>
      <c r="M108" s="64">
        <f t="shared" si="4"/>
        <v>205</v>
      </c>
      <c r="N108" s="57"/>
      <c r="O108" s="57">
        <f t="shared" si="5"/>
        <v>205</v>
      </c>
      <c r="P108" s="65">
        <f t="shared" si="6"/>
        <v>6.4402595</v>
      </c>
      <c r="Q108" s="57"/>
      <c r="R108" s="57"/>
      <c r="S108" s="66">
        <f t="shared" si="18"/>
        <v>6.4402595</v>
      </c>
      <c r="T108" s="66">
        <f t="shared" si="7"/>
        <v>5.975071999617595</v>
      </c>
      <c r="U108" s="57">
        <f t="shared" si="8"/>
        <v>205</v>
      </c>
      <c r="V108" s="57">
        <f t="shared" si="9"/>
        <v>5.975071999617595</v>
      </c>
      <c r="W108" s="57">
        <v>6</v>
      </c>
      <c r="X108" s="57">
        <f t="shared" si="0"/>
        <v>-13.652573570236669</v>
      </c>
      <c r="Y108" s="57">
        <f t="shared" si="10"/>
        <v>-0.47944844720882357</v>
      </c>
      <c r="Z108" s="57">
        <f t="shared" si="11"/>
        <v>6.545705198654195</v>
      </c>
      <c r="AA108" s="57">
        <f t="shared" si="12"/>
        <v>6.193314746186386</v>
      </c>
      <c r="AB108">
        <f t="shared" si="13"/>
        <v>-0.47944844720882357</v>
      </c>
      <c r="AC108">
        <f t="shared" si="14"/>
        <v>6</v>
      </c>
      <c r="AD108">
        <f t="shared" si="15"/>
        <v>6</v>
      </c>
      <c r="AE108">
        <f t="shared" si="16"/>
        <v>6</v>
      </c>
    </row>
    <row r="109" spans="1:31" ht="12.75">
      <c r="A109" s="57"/>
      <c r="B109" s="57"/>
      <c r="C109" s="57">
        <v>210</v>
      </c>
      <c r="D109" s="57">
        <f t="shared" si="20"/>
        <v>3.2900618638609416</v>
      </c>
      <c r="E109" s="57"/>
      <c r="F109" s="57">
        <f t="shared" si="1"/>
        <v>3.039456525071184</v>
      </c>
      <c r="G109" s="57"/>
      <c r="H109" s="57"/>
      <c r="I109" s="57">
        <f t="shared" si="2"/>
        <v>3.039456525071184</v>
      </c>
      <c r="J109" s="57">
        <f t="shared" si="3"/>
        <v>210</v>
      </c>
      <c r="K109" s="57"/>
      <c r="L109" s="57">
        <f t="shared" si="17"/>
        <v>3.2900618638609416</v>
      </c>
      <c r="M109" s="64">
        <f t="shared" si="4"/>
        <v>210</v>
      </c>
      <c r="N109" s="57"/>
      <c r="O109" s="57">
        <f t="shared" si="5"/>
        <v>210</v>
      </c>
      <c r="P109" s="65">
        <f t="shared" si="6"/>
        <v>6.597339</v>
      </c>
      <c r="Q109" s="57"/>
      <c r="R109" s="57"/>
      <c r="S109" s="66">
        <f t="shared" si="18"/>
        <v>6.597339</v>
      </c>
      <c r="T109" s="66">
        <f t="shared" si="7"/>
        <v>5.832808380579082</v>
      </c>
      <c r="U109" s="57">
        <f t="shared" si="8"/>
        <v>210</v>
      </c>
      <c r="V109" s="57">
        <f t="shared" si="9"/>
        <v>5.832808380579082</v>
      </c>
      <c r="W109" s="57">
        <v>6.1</v>
      </c>
      <c r="X109" s="57">
        <f t="shared" si="0"/>
        <v>-13.30005358680548</v>
      </c>
      <c r="Y109" s="57">
        <f t="shared" si="10"/>
        <v>-0.34662510205292396</v>
      </c>
      <c r="Z109" s="57">
        <f t="shared" si="11"/>
        <v>4.610132431835807</v>
      </c>
      <c r="AA109" s="57">
        <f t="shared" si="12"/>
        <v>6.193314746186386</v>
      </c>
      <c r="AB109">
        <f t="shared" si="13"/>
        <v>-0.34662510205292396</v>
      </c>
      <c r="AC109">
        <f t="shared" si="14"/>
        <v>6.1</v>
      </c>
      <c r="AD109">
        <f t="shared" si="15"/>
        <v>6.1</v>
      </c>
      <c r="AE109">
        <f t="shared" si="16"/>
        <v>6.1</v>
      </c>
    </row>
    <row r="110" spans="1:31" ht="12.75">
      <c r="A110" s="57"/>
      <c r="B110" s="57"/>
      <c r="C110" s="57">
        <v>215</v>
      </c>
      <c r="D110" s="57">
        <f t="shared" si="20"/>
        <v>3.370132341023041</v>
      </c>
      <c r="E110" s="57"/>
      <c r="F110" s="57">
        <f t="shared" si="1"/>
        <v>2.9672425258422908</v>
      </c>
      <c r="G110" s="57"/>
      <c r="H110" s="57"/>
      <c r="I110" s="57">
        <f t="shared" si="2"/>
        <v>2.9672425258422908</v>
      </c>
      <c r="J110" s="57">
        <f t="shared" si="3"/>
        <v>215</v>
      </c>
      <c r="K110" s="57"/>
      <c r="L110" s="57">
        <f t="shared" si="17"/>
        <v>3.370132341023041</v>
      </c>
      <c r="M110" s="64">
        <f t="shared" si="4"/>
        <v>215</v>
      </c>
      <c r="N110" s="57"/>
      <c r="O110" s="57">
        <f t="shared" si="5"/>
        <v>215</v>
      </c>
      <c r="P110" s="65">
        <f t="shared" si="6"/>
        <v>6.7544185</v>
      </c>
      <c r="Q110" s="57"/>
      <c r="R110" s="57"/>
      <c r="S110" s="66">
        <f t="shared" si="18"/>
        <v>6.7544185</v>
      </c>
      <c r="T110" s="66">
        <f t="shared" si="7"/>
        <v>5.697161674053986</v>
      </c>
      <c r="U110" s="57">
        <f t="shared" si="8"/>
        <v>215</v>
      </c>
      <c r="V110" s="57">
        <f t="shared" si="9"/>
        <v>5.697161674053986</v>
      </c>
      <c r="W110" s="57">
        <v>6.2</v>
      </c>
      <c r="X110" s="57">
        <f t="shared" si="0"/>
        <v>-12.856098850966099</v>
      </c>
      <c r="Y110" s="57">
        <f t="shared" si="10"/>
        <v>-0.21141879052941875</v>
      </c>
      <c r="Z110" s="57">
        <f t="shared" si="11"/>
        <v>2.7180208699979027</v>
      </c>
      <c r="AA110" s="57">
        <f t="shared" si="12"/>
        <v>6.193314746186386</v>
      </c>
      <c r="AB110">
        <f t="shared" si="13"/>
        <v>-0.21141879052941875</v>
      </c>
      <c r="AC110">
        <f t="shared" si="14"/>
        <v>6.2</v>
      </c>
      <c r="AD110">
        <f t="shared" si="15"/>
        <v>6.2</v>
      </c>
      <c r="AE110">
        <f t="shared" si="16"/>
        <v>6.2</v>
      </c>
    </row>
    <row r="111" spans="1:31" ht="12.75">
      <c r="A111" s="57"/>
      <c r="B111" s="57"/>
      <c r="C111" s="57">
        <v>220</v>
      </c>
      <c r="D111" s="57">
        <f t="shared" si="20"/>
        <v>3.4707124432078578</v>
      </c>
      <c r="E111" s="57"/>
      <c r="F111" s="57">
        <f t="shared" si="1"/>
        <v>2.8812528158504973</v>
      </c>
      <c r="G111" s="57"/>
      <c r="H111" s="57"/>
      <c r="I111" s="57">
        <f t="shared" si="2"/>
        <v>2.8812528158504973</v>
      </c>
      <c r="J111" s="57">
        <f t="shared" si="3"/>
        <v>220</v>
      </c>
      <c r="K111" s="57"/>
      <c r="L111" s="57">
        <f t="shared" si="17"/>
        <v>3.4707124432078578</v>
      </c>
      <c r="M111" s="64">
        <f t="shared" si="4"/>
        <v>220</v>
      </c>
      <c r="N111" s="57"/>
      <c r="O111" s="57">
        <f t="shared" si="5"/>
        <v>220</v>
      </c>
      <c r="P111" s="65">
        <f t="shared" si="6"/>
        <v>6.911498000000001</v>
      </c>
      <c r="Q111" s="57"/>
      <c r="R111" s="57"/>
      <c r="S111" s="66">
        <f t="shared" si="18"/>
        <v>6.911498000000001</v>
      </c>
      <c r="T111" s="66">
        <f t="shared" si="7"/>
        <v>5.567680726916396</v>
      </c>
      <c r="U111" s="57">
        <f t="shared" si="8"/>
        <v>220</v>
      </c>
      <c r="V111" s="57">
        <f t="shared" si="9"/>
        <v>5.567680726916396</v>
      </c>
      <c r="W111" s="57">
        <v>6.3</v>
      </c>
      <c r="X111" s="57">
        <f t="shared" si="0"/>
        <v>-12.323761447515565</v>
      </c>
      <c r="Y111" s="57">
        <f t="shared" si="10"/>
        <v>-0.07475902435324694</v>
      </c>
      <c r="Z111" s="57">
        <f t="shared" si="11"/>
        <v>0.9213123821784219</v>
      </c>
      <c r="AA111" s="57">
        <f t="shared" si="12"/>
        <v>6.193314746186386</v>
      </c>
      <c r="AB111">
        <f t="shared" si="13"/>
        <v>-0.07475902435324694</v>
      </c>
      <c r="AC111">
        <f t="shared" si="14"/>
        <v>6.3</v>
      </c>
      <c r="AD111">
        <f t="shared" si="15"/>
        <v>6.3</v>
      </c>
      <c r="AE111">
        <f t="shared" si="16"/>
        <v>6.3</v>
      </c>
    </row>
    <row r="112" spans="1:31" ht="12.75">
      <c r="A112" s="57"/>
      <c r="B112" s="57"/>
      <c r="C112" s="57">
        <v>225</v>
      </c>
      <c r="D112" s="57">
        <f t="shared" si="20"/>
        <v>3.5887880864386257</v>
      </c>
      <c r="E112" s="57"/>
      <c r="F112" s="57">
        <f t="shared" si="1"/>
        <v>2.786455973198354</v>
      </c>
      <c r="G112" s="57"/>
      <c r="H112" s="57"/>
      <c r="I112" s="57">
        <f t="shared" si="2"/>
        <v>2.786455973198354</v>
      </c>
      <c r="J112" s="57">
        <f t="shared" si="3"/>
        <v>225</v>
      </c>
      <c r="K112" s="57"/>
      <c r="L112" s="57">
        <f t="shared" si="17"/>
        <v>3.5887880864386257</v>
      </c>
      <c r="M112" s="64">
        <f t="shared" si="4"/>
        <v>225</v>
      </c>
      <c r="N112" s="57"/>
      <c r="O112" s="57">
        <f t="shared" si="5"/>
        <v>225</v>
      </c>
      <c r="P112" s="65">
        <f t="shared" si="6"/>
        <v>7.0685775</v>
      </c>
      <c r="Q112" s="57"/>
      <c r="R112" s="57"/>
      <c r="S112" s="66">
        <f t="shared" si="18"/>
        <v>7.0685775</v>
      </c>
      <c r="T112" s="66">
        <f t="shared" si="7"/>
        <v>5.443954488540476</v>
      </c>
      <c r="U112" s="57">
        <f t="shared" si="8"/>
        <v>225</v>
      </c>
      <c r="V112" s="57">
        <f t="shared" si="9"/>
        <v>5.443954488540476</v>
      </c>
      <c r="W112" s="57">
        <v>6.4</v>
      </c>
      <c r="X112" s="57">
        <f aca="true" t="shared" si="21" ref="X112:X175">$P$2*SIN(6.28318*$D$14*W112/1000)</f>
        <v>-11.706701071383996</v>
      </c>
      <c r="Y112" s="57">
        <f t="shared" si="10"/>
        <v>0.06241469260044784</v>
      </c>
      <c r="Z112" s="57">
        <f t="shared" si="11"/>
        <v>-0.7306701487357655</v>
      </c>
      <c r="AA112" s="57">
        <f t="shared" si="12"/>
        <v>6.193314746186386</v>
      </c>
      <c r="AB112">
        <f t="shared" si="13"/>
        <v>0.06241469260044784</v>
      </c>
      <c r="AC112">
        <f t="shared" si="14"/>
        <v>6.4</v>
      </c>
      <c r="AD112">
        <f t="shared" si="15"/>
        <v>6.4</v>
      </c>
      <c r="AE112">
        <f t="shared" si="16"/>
        <v>6.4</v>
      </c>
    </row>
    <row r="113" spans="1:31" ht="12.75">
      <c r="A113" s="57"/>
      <c r="B113" s="57"/>
      <c r="C113" s="57">
        <v>230</v>
      </c>
      <c r="D113" s="57">
        <f t="shared" si="20"/>
        <v>3.721584007579241</v>
      </c>
      <c r="E113" s="57"/>
      <c r="F113" s="57">
        <f aca="true" t="shared" si="22" ref="F113:F167">$D$8/D113</f>
        <v>2.687027883727566</v>
      </c>
      <c r="G113" s="57"/>
      <c r="H113" s="57"/>
      <c r="I113" s="57">
        <f aca="true" t="shared" si="23" ref="I113:I167">F113*$G$42</f>
        <v>2.687027883727566</v>
      </c>
      <c r="J113" s="57">
        <f aca="true" t="shared" si="24" ref="J113:J167">C113*$G$42</f>
        <v>230</v>
      </c>
      <c r="K113" s="57"/>
      <c r="L113" s="57">
        <f t="shared" si="17"/>
        <v>3.721584007579241</v>
      </c>
      <c r="M113" s="64">
        <f aca="true" t="shared" si="25" ref="M113:M167">C113*$L$42</f>
        <v>230</v>
      </c>
      <c r="N113" s="57"/>
      <c r="O113" s="57">
        <f aca="true" t="shared" si="26" ref="O113:O167">C113*$S$42</f>
        <v>230</v>
      </c>
      <c r="P113" s="65">
        <f aca="true" t="shared" si="27" ref="P113:P167">2*3.14159*O113*($F$14/1000)*$S$42</f>
        <v>7.225657</v>
      </c>
      <c r="Q113" s="57"/>
      <c r="R113" s="57"/>
      <c r="S113" s="66">
        <f t="shared" si="18"/>
        <v>7.225657</v>
      </c>
      <c r="T113" s="66">
        <f aca="true" t="shared" si="28" ref="T113:T167">1/(6.28*C113*($I$14/1000000))</f>
        <v>5.325607651833074</v>
      </c>
      <c r="U113" s="57">
        <f aca="true" t="shared" si="29" ref="U113:U167">C113*$T$42</f>
        <v>230</v>
      </c>
      <c r="V113" s="57">
        <f aca="true" t="shared" si="30" ref="V113:V167">1/(6.28*C113*($I$14/1000000))*$T$42</f>
        <v>5.325607651833074</v>
      </c>
      <c r="W113" s="57">
        <v>6.5</v>
      </c>
      <c r="X113" s="57">
        <f t="shared" si="21"/>
        <v>-11.009159868089402</v>
      </c>
      <c r="Y113" s="57">
        <f aca="true" t="shared" si="31" ref="Y113:Y176">$P$3*SIN(6.28318*$D$14*W113/1000+(3.1416*$U$3/180))</f>
        <v>0.19915932316533164</v>
      </c>
      <c r="Z113" s="57">
        <f aca="true" t="shared" si="32" ref="Z113:Z176">X113*Y113*$L$42</f>
        <v>-2.192576827947617</v>
      </c>
      <c r="AA113" s="57">
        <f aca="true" t="shared" si="33" ref="AA113:AA176">$D$8*$D$3*COS(3.1416*($U$3)/180)*$S$42</f>
        <v>6.193314746186386</v>
      </c>
      <c r="AB113">
        <f aca="true" t="shared" si="34" ref="AB113:AB176">Y113*$G$42</f>
        <v>0.19915932316533164</v>
      </c>
      <c r="AC113">
        <f aca="true" t="shared" si="35" ref="AC113:AC176">W113*$G$42</f>
        <v>6.5</v>
      </c>
      <c r="AD113">
        <f aca="true" t="shared" si="36" ref="AD113:AD176">W113*$L$42</f>
        <v>6.5</v>
      </c>
      <c r="AE113">
        <f aca="true" t="shared" si="37" ref="AE113:AE176">W113*$S$42</f>
        <v>6.5</v>
      </c>
    </row>
    <row r="114" spans="1:31" ht="12.75">
      <c r="A114" s="57"/>
      <c r="B114" s="57"/>
      <c r="C114" s="57">
        <v>235</v>
      </c>
      <c r="D114" s="57">
        <f t="shared" si="20"/>
        <v>3.8666275061249724</v>
      </c>
      <c r="E114" s="57"/>
      <c r="F114" s="57">
        <f t="shared" si="22"/>
        <v>2.5862330892126004</v>
      </c>
      <c r="G114" s="57"/>
      <c r="H114" s="57"/>
      <c r="I114" s="57">
        <f t="shared" si="23"/>
        <v>2.5862330892126004</v>
      </c>
      <c r="J114" s="57">
        <f t="shared" si="24"/>
        <v>235</v>
      </c>
      <c r="K114" s="57"/>
      <c r="L114" s="57">
        <f aca="true" t="shared" si="38" ref="L114:L167">D114*$L$42</f>
        <v>3.8666275061249724</v>
      </c>
      <c r="M114" s="64">
        <f t="shared" si="25"/>
        <v>235</v>
      </c>
      <c r="N114" s="57"/>
      <c r="O114" s="57">
        <f t="shared" si="26"/>
        <v>235</v>
      </c>
      <c r="P114" s="65">
        <f>2*3.14159*O114*($F$14/1000)*$S$42</f>
        <v>7.3827365</v>
      </c>
      <c r="Q114" s="57"/>
      <c r="R114" s="57"/>
      <c r="S114" s="66">
        <f aca="true" t="shared" si="39" ref="S114:S167">2*3.14159*C114*($F$14/1000)</f>
        <v>7.3827365</v>
      </c>
      <c r="T114" s="66">
        <f t="shared" si="28"/>
        <v>5.212296850730244</v>
      </c>
      <c r="U114" s="57">
        <f t="shared" si="29"/>
        <v>235</v>
      </c>
      <c r="V114" s="57">
        <f t="shared" si="30"/>
        <v>5.212296850730244</v>
      </c>
      <c r="W114" s="57">
        <v>6.6</v>
      </c>
      <c r="X114" s="57">
        <f t="shared" si="21"/>
        <v>-10.235933269981105</v>
      </c>
      <c r="Y114" s="57">
        <f t="shared" si="31"/>
        <v>0.3345347800434651</v>
      </c>
      <c r="Z114" s="57">
        <f t="shared" si="32"/>
        <v>-3.4242756850127156</v>
      </c>
      <c r="AA114" s="57">
        <f t="shared" si="33"/>
        <v>6.193314746186386</v>
      </c>
      <c r="AB114">
        <f t="shared" si="34"/>
        <v>0.3345347800434651</v>
      </c>
      <c r="AC114">
        <f t="shared" si="35"/>
        <v>6.6</v>
      </c>
      <c r="AD114">
        <f t="shared" si="36"/>
        <v>6.6</v>
      </c>
      <c r="AE114">
        <f t="shared" si="37"/>
        <v>6.6</v>
      </c>
    </row>
    <row r="115" spans="1:31" ht="12.75">
      <c r="A115" s="57"/>
      <c r="B115" s="57"/>
      <c r="C115" s="57">
        <v>240</v>
      </c>
      <c r="D115" s="57">
        <f t="shared" si="20"/>
        <v>4.021768943810658</v>
      </c>
      <c r="E115" s="57"/>
      <c r="F115" s="57">
        <f t="shared" si="22"/>
        <v>2.486468054160496</v>
      </c>
      <c r="G115" s="57"/>
      <c r="H115" s="57"/>
      <c r="I115" s="57">
        <f t="shared" si="23"/>
        <v>2.486468054160496</v>
      </c>
      <c r="J115" s="57">
        <f t="shared" si="24"/>
        <v>240</v>
      </c>
      <c r="K115" s="57"/>
      <c r="L115" s="57">
        <f t="shared" si="38"/>
        <v>4.021768943810658</v>
      </c>
      <c r="M115" s="64">
        <f t="shared" si="25"/>
        <v>240</v>
      </c>
      <c r="N115" s="57"/>
      <c r="O115" s="57">
        <f t="shared" si="26"/>
        <v>240</v>
      </c>
      <c r="P115" s="65">
        <f t="shared" si="27"/>
        <v>7.539816</v>
      </c>
      <c r="Q115" s="57"/>
      <c r="R115" s="57"/>
      <c r="S115" s="66">
        <f t="shared" si="39"/>
        <v>7.539816</v>
      </c>
      <c r="T115" s="66">
        <f t="shared" si="28"/>
        <v>5.103707333006696</v>
      </c>
      <c r="U115" s="57">
        <f t="shared" si="29"/>
        <v>240</v>
      </c>
      <c r="V115" s="57">
        <f t="shared" si="30"/>
        <v>5.103707333006696</v>
      </c>
      <c r="W115" s="57">
        <v>6.7</v>
      </c>
      <c r="X115" s="57">
        <f t="shared" si="21"/>
        <v>-9.392337028765793</v>
      </c>
      <c r="Y115" s="57">
        <f t="shared" si="31"/>
        <v>0.4676103886852344</v>
      </c>
      <c r="Z115" s="57">
        <f t="shared" si="32"/>
        <v>-4.391954368683892</v>
      </c>
      <c r="AA115" s="57">
        <f t="shared" si="33"/>
        <v>6.193314746186386</v>
      </c>
      <c r="AB115">
        <f t="shared" si="34"/>
        <v>0.4676103886852344</v>
      </c>
      <c r="AC115">
        <f t="shared" si="35"/>
        <v>6.7</v>
      </c>
      <c r="AD115">
        <f t="shared" si="36"/>
        <v>6.7</v>
      </c>
      <c r="AE115">
        <f t="shared" si="37"/>
        <v>6.7</v>
      </c>
    </row>
    <row r="116" spans="1:31" ht="12.75">
      <c r="A116" s="57"/>
      <c r="B116" s="57"/>
      <c r="C116" s="57">
        <v>245</v>
      </c>
      <c r="D116" s="57">
        <f t="shared" si="20"/>
        <v>4.185172938828804</v>
      </c>
      <c r="E116" s="57"/>
      <c r="F116" s="57">
        <f t="shared" si="22"/>
        <v>2.389387522609386</v>
      </c>
      <c r="G116" s="57"/>
      <c r="H116" s="57"/>
      <c r="I116" s="57">
        <f t="shared" si="23"/>
        <v>2.389387522609386</v>
      </c>
      <c r="J116" s="57">
        <f t="shared" si="24"/>
        <v>245</v>
      </c>
      <c r="K116" s="57"/>
      <c r="L116" s="57">
        <f t="shared" si="38"/>
        <v>4.185172938828804</v>
      </c>
      <c r="M116" s="64">
        <f t="shared" si="25"/>
        <v>245</v>
      </c>
      <c r="N116" s="57"/>
      <c r="O116" s="57">
        <f t="shared" si="26"/>
        <v>245</v>
      </c>
      <c r="P116" s="65">
        <f t="shared" si="27"/>
        <v>7.696895499999999</v>
      </c>
      <c r="Q116" s="57"/>
      <c r="R116" s="57"/>
      <c r="S116" s="66">
        <f t="shared" si="39"/>
        <v>7.696895499999999</v>
      </c>
      <c r="T116" s="66">
        <f t="shared" si="28"/>
        <v>4.999550040496355</v>
      </c>
      <c r="U116" s="57">
        <f t="shared" si="29"/>
        <v>245</v>
      </c>
      <c r="V116" s="57">
        <f t="shared" si="30"/>
        <v>4.999550040496355</v>
      </c>
      <c r="W116" s="57">
        <v>6.8</v>
      </c>
      <c r="X116" s="57">
        <f t="shared" si="21"/>
        <v>-8.484170670960037</v>
      </c>
      <c r="Y116" s="57">
        <f t="shared" si="31"/>
        <v>0.5974712854588211</v>
      </c>
      <c r="Z116" s="57">
        <f t="shared" si="32"/>
        <v>-5.069048356830522</v>
      </c>
      <c r="AA116" s="57">
        <f t="shared" si="33"/>
        <v>6.193314746186386</v>
      </c>
      <c r="AB116">
        <f t="shared" si="34"/>
        <v>0.5974712854588211</v>
      </c>
      <c r="AC116">
        <f t="shared" si="35"/>
        <v>6.8</v>
      </c>
      <c r="AD116">
        <f t="shared" si="36"/>
        <v>6.8</v>
      </c>
      <c r="AE116">
        <f t="shared" si="37"/>
        <v>6.8</v>
      </c>
    </row>
    <row r="117" spans="1:31" ht="12.75">
      <c r="A117" s="57"/>
      <c r="B117" s="57"/>
      <c r="C117" s="57">
        <v>250</v>
      </c>
      <c r="D117" s="57">
        <f t="shared" si="20"/>
        <v>4.355292604011304</v>
      </c>
      <c r="E117" s="57"/>
      <c r="F117" s="57">
        <f t="shared" si="22"/>
        <v>2.296056983815466</v>
      </c>
      <c r="G117" s="57"/>
      <c r="H117" s="57"/>
      <c r="I117" s="57">
        <f t="shared" si="23"/>
        <v>2.296056983815466</v>
      </c>
      <c r="J117" s="57">
        <f t="shared" si="24"/>
        <v>250</v>
      </c>
      <c r="K117" s="57"/>
      <c r="L117" s="57">
        <f t="shared" si="38"/>
        <v>4.355292604011304</v>
      </c>
      <c r="M117" s="64">
        <f t="shared" si="25"/>
        <v>250</v>
      </c>
      <c r="N117" s="57"/>
      <c r="O117" s="57">
        <f t="shared" si="26"/>
        <v>250</v>
      </c>
      <c r="P117" s="65">
        <f t="shared" si="27"/>
        <v>7.853974999999999</v>
      </c>
      <c r="Q117" s="57"/>
      <c r="R117" s="57"/>
      <c r="S117" s="66">
        <f t="shared" si="39"/>
        <v>7.853974999999999</v>
      </c>
      <c r="T117" s="66">
        <f t="shared" si="28"/>
        <v>4.899559039686428</v>
      </c>
      <c r="U117" s="57">
        <f t="shared" si="29"/>
        <v>250</v>
      </c>
      <c r="V117" s="57">
        <f t="shared" si="30"/>
        <v>4.899559039686428</v>
      </c>
      <c r="W117" s="57">
        <v>6.9</v>
      </c>
      <c r="X117" s="57">
        <f t="shared" si="21"/>
        <v>-7.517677627504108</v>
      </c>
      <c r="Y117" s="57">
        <f t="shared" si="31"/>
        <v>0.7232247071233509</v>
      </c>
      <c r="Z117" s="57">
        <f t="shared" si="32"/>
        <v>-5.436970200399426</v>
      </c>
      <c r="AA117" s="57">
        <f t="shared" si="33"/>
        <v>6.193314746186386</v>
      </c>
      <c r="AB117">
        <f t="shared" si="34"/>
        <v>0.7232247071233509</v>
      </c>
      <c r="AC117">
        <f t="shared" si="35"/>
        <v>6.9</v>
      </c>
      <c r="AD117">
        <f t="shared" si="36"/>
        <v>6.9</v>
      </c>
      <c r="AE117">
        <f t="shared" si="37"/>
        <v>6.9</v>
      </c>
    </row>
    <row r="118" spans="1:31" ht="12.75">
      <c r="A118" s="57"/>
      <c r="B118" s="57"/>
      <c r="C118" s="57">
        <v>255</v>
      </c>
      <c r="D118" s="57">
        <f t="shared" si="20"/>
        <v>4.530835993890422</v>
      </c>
      <c r="E118" s="57"/>
      <c r="F118" s="57">
        <f t="shared" si="22"/>
        <v>2.2070982073693326</v>
      </c>
      <c r="G118" s="57"/>
      <c r="H118" s="57"/>
      <c r="I118" s="57">
        <f t="shared" si="23"/>
        <v>2.2070982073693326</v>
      </c>
      <c r="J118" s="57">
        <f t="shared" si="24"/>
        <v>255</v>
      </c>
      <c r="K118" s="57"/>
      <c r="L118" s="57">
        <f t="shared" si="38"/>
        <v>4.530835993890422</v>
      </c>
      <c r="M118" s="64">
        <f t="shared" si="25"/>
        <v>255</v>
      </c>
      <c r="N118" s="57"/>
      <c r="O118" s="57">
        <f t="shared" si="26"/>
        <v>255</v>
      </c>
      <c r="P118" s="65">
        <f t="shared" si="27"/>
        <v>8.0110545</v>
      </c>
      <c r="Q118" s="57"/>
      <c r="R118" s="57"/>
      <c r="S118" s="66">
        <f t="shared" si="39"/>
        <v>8.0110545</v>
      </c>
      <c r="T118" s="66">
        <f t="shared" si="28"/>
        <v>4.803489254594537</v>
      </c>
      <c r="U118" s="57">
        <f t="shared" si="29"/>
        <v>255</v>
      </c>
      <c r="V118" s="57">
        <f t="shared" si="30"/>
        <v>4.803489254594537</v>
      </c>
      <c r="W118" s="57">
        <v>7</v>
      </c>
      <c r="X118" s="57">
        <f t="shared" si="21"/>
        <v>-6.499502311637078</v>
      </c>
      <c r="Y118" s="57">
        <f t="shared" si="31"/>
        <v>0.8440061283670032</v>
      </c>
      <c r="Z118" s="57">
        <f t="shared" si="32"/>
        <v>-5.4856197823571975</v>
      </c>
      <c r="AA118" s="57">
        <f t="shared" si="33"/>
        <v>6.193314746186386</v>
      </c>
      <c r="AB118">
        <f t="shared" si="34"/>
        <v>0.8440061283670032</v>
      </c>
      <c r="AC118">
        <f t="shared" si="35"/>
        <v>7</v>
      </c>
      <c r="AD118">
        <f t="shared" si="36"/>
        <v>7</v>
      </c>
      <c r="AE118">
        <f t="shared" si="37"/>
        <v>7</v>
      </c>
    </row>
    <row r="119" spans="1:31" ht="12.75">
      <c r="A119" s="57"/>
      <c r="B119" s="57"/>
      <c r="C119" s="57">
        <v>260</v>
      </c>
      <c r="D119" s="57">
        <f t="shared" si="20"/>
        <v>4.710730738578623</v>
      </c>
      <c r="E119" s="57"/>
      <c r="F119" s="57">
        <f t="shared" si="22"/>
        <v>2.1228129041859263</v>
      </c>
      <c r="G119" s="57"/>
      <c r="H119" s="57"/>
      <c r="I119" s="57">
        <f t="shared" si="23"/>
        <v>2.1228129041859263</v>
      </c>
      <c r="J119" s="57">
        <f t="shared" si="24"/>
        <v>260</v>
      </c>
      <c r="K119" s="57"/>
      <c r="L119" s="57">
        <f t="shared" si="38"/>
        <v>4.710730738578623</v>
      </c>
      <c r="M119" s="64">
        <f t="shared" si="25"/>
        <v>260</v>
      </c>
      <c r="N119" s="57"/>
      <c r="O119" s="57">
        <f t="shared" si="26"/>
        <v>260</v>
      </c>
      <c r="P119" s="65">
        <f t="shared" si="27"/>
        <v>8.168134</v>
      </c>
      <c r="Q119" s="57"/>
      <c r="R119" s="57"/>
      <c r="S119" s="66">
        <f t="shared" si="39"/>
        <v>8.168134</v>
      </c>
      <c r="T119" s="66">
        <f t="shared" si="28"/>
        <v>4.71111446123695</v>
      </c>
      <c r="U119" s="57">
        <f t="shared" si="29"/>
        <v>260</v>
      </c>
      <c r="V119" s="57">
        <f t="shared" si="30"/>
        <v>4.71111446123695</v>
      </c>
      <c r="W119" s="57">
        <v>7.1</v>
      </c>
      <c r="X119" s="57">
        <f t="shared" si="21"/>
        <v>-5.436644440112499</v>
      </c>
      <c r="Y119" s="57">
        <f t="shared" si="31"/>
        <v>0.958985205215983</v>
      </c>
      <c r="Z119" s="57">
        <f t="shared" si="32"/>
        <v>-5.2136615840876175</v>
      </c>
      <c r="AA119" s="57">
        <f t="shared" si="33"/>
        <v>6.193314746186386</v>
      </c>
      <c r="AB119">
        <f t="shared" si="34"/>
        <v>0.958985205215983</v>
      </c>
      <c r="AC119">
        <f t="shared" si="35"/>
        <v>7.1</v>
      </c>
      <c r="AD119">
        <f t="shared" si="36"/>
        <v>7.1</v>
      </c>
      <c r="AE119">
        <f t="shared" si="37"/>
        <v>7.1</v>
      </c>
    </row>
    <row r="120" spans="1:31" ht="12.75">
      <c r="A120" s="57"/>
      <c r="B120" s="57"/>
      <c r="C120" s="57">
        <v>265</v>
      </c>
      <c r="D120" s="57">
        <f t="shared" si="20"/>
        <v>4.894090320015269</v>
      </c>
      <c r="E120" s="57"/>
      <c r="F120" s="57">
        <f t="shared" si="22"/>
        <v>2.043280639734659</v>
      </c>
      <c r="G120" s="57"/>
      <c r="H120" s="57"/>
      <c r="I120" s="57">
        <f t="shared" si="23"/>
        <v>2.043280639734659</v>
      </c>
      <c r="J120" s="57">
        <f t="shared" si="24"/>
        <v>265</v>
      </c>
      <c r="K120" s="57"/>
      <c r="L120" s="57">
        <f t="shared" si="38"/>
        <v>4.894090320015269</v>
      </c>
      <c r="M120" s="64">
        <f t="shared" si="25"/>
        <v>265</v>
      </c>
      <c r="N120" s="57"/>
      <c r="O120" s="57">
        <f t="shared" si="26"/>
        <v>265</v>
      </c>
      <c r="P120" s="65">
        <f t="shared" si="27"/>
        <v>8.3252135</v>
      </c>
      <c r="Q120" s="57"/>
      <c r="R120" s="57"/>
      <c r="S120" s="66">
        <f t="shared" si="39"/>
        <v>8.3252135</v>
      </c>
      <c r="T120" s="66">
        <f t="shared" si="28"/>
        <v>4.62222550913814</v>
      </c>
      <c r="U120" s="57">
        <f t="shared" si="29"/>
        <v>265</v>
      </c>
      <c r="V120" s="57">
        <f t="shared" si="30"/>
        <v>4.62222550913814</v>
      </c>
      <c r="W120" s="57">
        <v>7.2</v>
      </c>
      <c r="X120" s="57">
        <f t="shared" si="21"/>
        <v>-4.336410911785566</v>
      </c>
      <c r="Y120" s="57">
        <f t="shared" si="31"/>
        <v>1.0673714834548131</v>
      </c>
      <c r="Z120" s="57">
        <f t="shared" si="32"/>
        <v>-4.628561347782198</v>
      </c>
      <c r="AA120" s="57">
        <f t="shared" si="33"/>
        <v>6.193314746186386</v>
      </c>
      <c r="AB120">
        <f t="shared" si="34"/>
        <v>1.0673714834548131</v>
      </c>
      <c r="AC120">
        <f t="shared" si="35"/>
        <v>7.2</v>
      </c>
      <c r="AD120">
        <f t="shared" si="36"/>
        <v>7.2</v>
      </c>
      <c r="AE120">
        <f t="shared" si="37"/>
        <v>7.2</v>
      </c>
    </row>
    <row r="121" spans="1:31" ht="12.75">
      <c r="A121" s="57"/>
      <c r="B121" s="57"/>
      <c r="C121" s="57">
        <v>270</v>
      </c>
      <c r="D121" s="57">
        <f t="shared" si="20"/>
        <v>5.080183702297303</v>
      </c>
      <c r="E121" s="57"/>
      <c r="F121" s="57">
        <f t="shared" si="22"/>
        <v>1.9684327547993814</v>
      </c>
      <c r="G121" s="57"/>
      <c r="H121" s="57"/>
      <c r="I121" s="57">
        <f t="shared" si="23"/>
        <v>1.9684327547993814</v>
      </c>
      <c r="J121" s="57">
        <f t="shared" si="24"/>
        <v>270</v>
      </c>
      <c r="K121" s="57"/>
      <c r="L121" s="57">
        <f t="shared" si="38"/>
        <v>5.080183702297303</v>
      </c>
      <c r="M121" s="64">
        <f t="shared" si="25"/>
        <v>270</v>
      </c>
      <c r="N121" s="57"/>
      <c r="O121" s="57">
        <f t="shared" si="26"/>
        <v>270</v>
      </c>
      <c r="P121" s="65">
        <f t="shared" si="27"/>
        <v>8.482293</v>
      </c>
      <c r="Q121" s="57"/>
      <c r="R121" s="57"/>
      <c r="S121" s="66">
        <f t="shared" si="39"/>
        <v>8.482293</v>
      </c>
      <c r="T121" s="66">
        <f t="shared" si="28"/>
        <v>4.536628740450396</v>
      </c>
      <c r="U121" s="57">
        <f t="shared" si="29"/>
        <v>270</v>
      </c>
      <c r="V121" s="57">
        <f t="shared" si="30"/>
        <v>4.536628740450396</v>
      </c>
      <c r="W121" s="57">
        <v>7.3</v>
      </c>
      <c r="X121" s="57">
        <f t="shared" si="21"/>
        <v>-3.2063655743955257</v>
      </c>
      <c r="Y121" s="57">
        <f t="shared" si="31"/>
        <v>1.1684198328138604</v>
      </c>
      <c r="Z121" s="57">
        <f t="shared" si="32"/>
        <v>-3.746381128375338</v>
      </c>
      <c r="AA121" s="57">
        <f t="shared" si="33"/>
        <v>6.193314746186386</v>
      </c>
      <c r="AB121">
        <f t="shared" si="34"/>
        <v>1.1684198328138604</v>
      </c>
      <c r="AC121">
        <f t="shared" si="35"/>
        <v>7.3</v>
      </c>
      <c r="AD121">
        <f t="shared" si="36"/>
        <v>7.3</v>
      </c>
      <c r="AE121">
        <f t="shared" si="37"/>
        <v>7.3</v>
      </c>
    </row>
    <row r="122" spans="1:31" ht="12.75">
      <c r="A122" s="57"/>
      <c r="B122" s="57"/>
      <c r="C122" s="57">
        <v>275</v>
      </c>
      <c r="D122" s="57">
        <f t="shared" si="20"/>
        <v>5.268408937194857</v>
      </c>
      <c r="E122" s="57"/>
      <c r="F122" s="57">
        <f t="shared" si="22"/>
        <v>1.898106263050351</v>
      </c>
      <c r="G122" s="57"/>
      <c r="H122" s="57"/>
      <c r="I122" s="57">
        <f t="shared" si="23"/>
        <v>1.898106263050351</v>
      </c>
      <c r="J122" s="57">
        <f t="shared" si="24"/>
        <v>275</v>
      </c>
      <c r="K122" s="57"/>
      <c r="L122" s="57">
        <f t="shared" si="38"/>
        <v>5.268408937194857</v>
      </c>
      <c r="M122" s="64">
        <f t="shared" si="25"/>
        <v>275</v>
      </c>
      <c r="N122" s="57"/>
      <c r="O122" s="57">
        <f t="shared" si="26"/>
        <v>275</v>
      </c>
      <c r="P122" s="65">
        <f t="shared" si="27"/>
        <v>8.6393725</v>
      </c>
      <c r="Q122" s="57"/>
      <c r="R122" s="57"/>
      <c r="S122" s="66">
        <f t="shared" si="39"/>
        <v>8.6393725</v>
      </c>
      <c r="T122" s="66">
        <f t="shared" si="28"/>
        <v>4.454144581533117</v>
      </c>
      <c r="U122" s="57">
        <f t="shared" si="29"/>
        <v>275</v>
      </c>
      <c r="V122" s="57">
        <f t="shared" si="30"/>
        <v>4.454144581533117</v>
      </c>
      <c r="W122" s="57">
        <v>7.4</v>
      </c>
      <c r="X122" s="57">
        <f t="shared" si="21"/>
        <v>-2.0542772248843915</v>
      </c>
      <c r="Y122" s="57">
        <f t="shared" si="31"/>
        <v>1.261435569565382</v>
      </c>
      <c r="Z122" s="57">
        <f t="shared" si="32"/>
        <v>-2.5913383612172347</v>
      </c>
      <c r="AA122" s="57">
        <f t="shared" si="33"/>
        <v>6.193314746186386</v>
      </c>
      <c r="AB122">
        <f t="shared" si="34"/>
        <v>1.261435569565382</v>
      </c>
      <c r="AC122">
        <f t="shared" si="35"/>
        <v>7.4</v>
      </c>
      <c r="AD122">
        <f t="shared" si="36"/>
        <v>7.4</v>
      </c>
      <c r="AE122">
        <f t="shared" si="37"/>
        <v>7.4</v>
      </c>
    </row>
    <row r="123" spans="1:31" ht="12.75">
      <c r="A123" s="57"/>
      <c r="B123" s="57"/>
      <c r="C123" s="57">
        <v>280</v>
      </c>
      <c r="D123" s="57">
        <f t="shared" si="20"/>
        <v>5.45827074478932</v>
      </c>
      <c r="E123" s="57"/>
      <c r="F123" s="57">
        <f t="shared" si="22"/>
        <v>1.83208207646101</v>
      </c>
      <c r="G123" s="57"/>
      <c r="H123" s="57"/>
      <c r="I123" s="57">
        <f t="shared" si="23"/>
        <v>1.83208207646101</v>
      </c>
      <c r="J123" s="57">
        <f t="shared" si="24"/>
        <v>280</v>
      </c>
      <c r="K123" s="57"/>
      <c r="L123" s="57">
        <f t="shared" si="38"/>
        <v>5.45827074478932</v>
      </c>
      <c r="M123" s="64">
        <f t="shared" si="25"/>
        <v>280</v>
      </c>
      <c r="N123" s="57"/>
      <c r="O123" s="57">
        <f t="shared" si="26"/>
        <v>280</v>
      </c>
      <c r="P123" s="65">
        <f t="shared" si="27"/>
        <v>8.796452</v>
      </c>
      <c r="Q123" s="57"/>
      <c r="R123" s="57"/>
      <c r="S123" s="66">
        <f t="shared" si="39"/>
        <v>8.796452</v>
      </c>
      <c r="T123" s="66">
        <f t="shared" si="28"/>
        <v>4.374606285434311</v>
      </c>
      <c r="U123" s="57">
        <f t="shared" si="29"/>
        <v>280</v>
      </c>
      <c r="V123" s="57">
        <f t="shared" si="30"/>
        <v>4.374606285434311</v>
      </c>
      <c r="W123" s="57">
        <v>7.5</v>
      </c>
      <c r="X123" s="57">
        <f t="shared" si="21"/>
        <v>-0.8880662007382145</v>
      </c>
      <c r="Y123" s="57">
        <f t="shared" si="31"/>
        <v>1.345779232311389</v>
      </c>
      <c r="Z123" s="57">
        <f t="shared" si="32"/>
        <v>-1.1951410498711663</v>
      </c>
      <c r="AA123" s="57">
        <f t="shared" si="33"/>
        <v>6.193314746186386</v>
      </c>
      <c r="AB123">
        <f t="shared" si="34"/>
        <v>1.345779232311389</v>
      </c>
      <c r="AC123">
        <f t="shared" si="35"/>
        <v>7.5</v>
      </c>
      <c r="AD123">
        <f t="shared" si="36"/>
        <v>7.5</v>
      </c>
      <c r="AE123">
        <f t="shared" si="37"/>
        <v>7.5</v>
      </c>
    </row>
    <row r="124" spans="1:31" ht="12.75">
      <c r="A124" s="57"/>
      <c r="B124" s="57"/>
      <c r="C124" s="57">
        <v>285</v>
      </c>
      <c r="D124" s="57">
        <f t="shared" si="20"/>
        <v>5.649361753927934</v>
      </c>
      <c r="E124" s="57"/>
      <c r="F124" s="57">
        <f t="shared" si="22"/>
        <v>1.7701114631307011</v>
      </c>
      <c r="G124" s="57"/>
      <c r="H124" s="57"/>
      <c r="I124" s="57">
        <f t="shared" si="23"/>
        <v>1.7701114631307011</v>
      </c>
      <c r="J124" s="57">
        <f t="shared" si="24"/>
        <v>285</v>
      </c>
      <c r="K124" s="57"/>
      <c r="L124" s="57">
        <f t="shared" si="38"/>
        <v>5.649361753927934</v>
      </c>
      <c r="M124" s="64">
        <f t="shared" si="25"/>
        <v>285</v>
      </c>
      <c r="N124" s="57"/>
      <c r="O124" s="57">
        <f t="shared" si="26"/>
        <v>285</v>
      </c>
      <c r="P124" s="65">
        <f t="shared" si="27"/>
        <v>8.953531499999999</v>
      </c>
      <c r="Q124" s="57"/>
      <c r="R124" s="57"/>
      <c r="S124" s="66">
        <f t="shared" si="39"/>
        <v>8.953531499999999</v>
      </c>
      <c r="T124" s="66">
        <f t="shared" si="28"/>
        <v>4.297858806742481</v>
      </c>
      <c r="U124" s="57">
        <f t="shared" si="29"/>
        <v>285</v>
      </c>
      <c r="V124" s="57">
        <f t="shared" si="30"/>
        <v>4.297858806742481</v>
      </c>
      <c r="W124" s="57">
        <v>7.6</v>
      </c>
      <c r="X124" s="57">
        <f t="shared" si="21"/>
        <v>0.2842500704775656</v>
      </c>
      <c r="Y124" s="57">
        <f t="shared" si="31"/>
        <v>1.4208709781309443</v>
      </c>
      <c r="Z124" s="57">
        <f t="shared" si="32"/>
        <v>0.40388267567324854</v>
      </c>
      <c r="AA124" s="57">
        <f t="shared" si="33"/>
        <v>6.193314746186386</v>
      </c>
      <c r="AB124">
        <f t="shared" si="34"/>
        <v>1.4208709781309443</v>
      </c>
      <c r="AC124">
        <f t="shared" si="35"/>
        <v>7.6</v>
      </c>
      <c r="AD124">
        <f t="shared" si="36"/>
        <v>7.6</v>
      </c>
      <c r="AE124">
        <f t="shared" si="37"/>
        <v>7.6</v>
      </c>
    </row>
    <row r="125" spans="1:31" ht="12.75">
      <c r="A125" s="57"/>
      <c r="B125" s="57"/>
      <c r="C125" s="57">
        <v>290</v>
      </c>
      <c r="D125" s="57">
        <f t="shared" si="20"/>
        <v>5.841346956687057</v>
      </c>
      <c r="E125" s="57"/>
      <c r="F125" s="57">
        <f t="shared" si="22"/>
        <v>1.7119339210885598</v>
      </c>
      <c r="G125" s="57"/>
      <c r="H125" s="57"/>
      <c r="I125" s="57">
        <f t="shared" si="23"/>
        <v>1.7119339210885598</v>
      </c>
      <c r="J125" s="57">
        <f t="shared" si="24"/>
        <v>290</v>
      </c>
      <c r="K125" s="57"/>
      <c r="L125" s="57">
        <f t="shared" si="38"/>
        <v>5.841346956687057</v>
      </c>
      <c r="M125" s="64">
        <f t="shared" si="25"/>
        <v>290</v>
      </c>
      <c r="N125" s="57"/>
      <c r="O125" s="57">
        <f t="shared" si="26"/>
        <v>290</v>
      </c>
      <c r="P125" s="65">
        <f t="shared" si="27"/>
        <v>9.110611</v>
      </c>
      <c r="Q125" s="57"/>
      <c r="R125" s="57"/>
      <c r="S125" s="66">
        <f t="shared" si="39"/>
        <v>9.110611</v>
      </c>
      <c r="T125" s="66">
        <f t="shared" si="28"/>
        <v>4.223757792833128</v>
      </c>
      <c r="U125" s="57">
        <f t="shared" si="29"/>
        <v>290</v>
      </c>
      <c r="V125" s="57">
        <f t="shared" si="30"/>
        <v>4.223757792833128</v>
      </c>
      <c r="W125" s="57">
        <v>7.7</v>
      </c>
      <c r="X125" s="57">
        <f t="shared" si="21"/>
        <v>1.4546121890543235</v>
      </c>
      <c r="Y125" s="57">
        <f t="shared" si="31"/>
        <v>1.486194568864399</v>
      </c>
      <c r="Z125" s="57">
        <f t="shared" si="32"/>
        <v>2.16183673517649</v>
      </c>
      <c r="AA125" s="57">
        <f t="shared" si="33"/>
        <v>6.193314746186386</v>
      </c>
      <c r="AB125">
        <f t="shared" si="34"/>
        <v>1.486194568864399</v>
      </c>
      <c r="AC125">
        <f t="shared" si="35"/>
        <v>7.7</v>
      </c>
      <c r="AD125">
        <f t="shared" si="36"/>
        <v>7.7</v>
      </c>
      <c r="AE125">
        <f t="shared" si="37"/>
        <v>7.7</v>
      </c>
    </row>
    <row r="126" spans="1:31" ht="12.75">
      <c r="A126" s="57"/>
      <c r="B126" s="57"/>
      <c r="C126" s="57">
        <v>295</v>
      </c>
      <c r="D126" s="57">
        <f t="shared" si="20"/>
        <v>6.033950904210591</v>
      </c>
      <c r="E126" s="57"/>
      <c r="F126" s="57">
        <f t="shared" si="22"/>
        <v>1.6572889237500814</v>
      </c>
      <c r="G126" s="57"/>
      <c r="H126" s="57"/>
      <c r="I126" s="57">
        <f t="shared" si="23"/>
        <v>1.6572889237500814</v>
      </c>
      <c r="J126" s="57">
        <f t="shared" si="24"/>
        <v>295</v>
      </c>
      <c r="K126" s="57"/>
      <c r="L126" s="57">
        <f t="shared" si="38"/>
        <v>6.033950904210591</v>
      </c>
      <c r="M126" s="64">
        <f t="shared" si="25"/>
        <v>295</v>
      </c>
      <c r="N126" s="57"/>
      <c r="O126" s="57">
        <f t="shared" si="26"/>
        <v>295</v>
      </c>
      <c r="P126" s="65">
        <f t="shared" si="27"/>
        <v>9.2676905</v>
      </c>
      <c r="Q126" s="57"/>
      <c r="R126" s="57"/>
      <c r="S126" s="66">
        <f t="shared" si="39"/>
        <v>9.2676905</v>
      </c>
      <c r="T126" s="66">
        <f t="shared" si="28"/>
        <v>4.152168677700363</v>
      </c>
      <c r="U126" s="57">
        <f t="shared" si="29"/>
        <v>295</v>
      </c>
      <c r="V126" s="57">
        <f t="shared" si="30"/>
        <v>4.152168677700363</v>
      </c>
      <c r="W126" s="57">
        <v>7.8</v>
      </c>
      <c r="X126" s="57">
        <f t="shared" si="21"/>
        <v>2.614974189624911</v>
      </c>
      <c r="Y126" s="57">
        <f t="shared" si="31"/>
        <v>1.541300920129786</v>
      </c>
      <c r="Z126" s="57">
        <f t="shared" si="32"/>
        <v>4.030462124584517</v>
      </c>
      <c r="AA126" s="57">
        <f t="shared" si="33"/>
        <v>6.193314746186386</v>
      </c>
      <c r="AB126">
        <f t="shared" si="34"/>
        <v>1.541300920129786</v>
      </c>
      <c r="AC126">
        <f t="shared" si="35"/>
        <v>7.8</v>
      </c>
      <c r="AD126">
        <f t="shared" si="36"/>
        <v>7.8</v>
      </c>
      <c r="AE126">
        <f t="shared" si="37"/>
        <v>7.8</v>
      </c>
    </row>
    <row r="127" spans="1:31" ht="12.75">
      <c r="A127" s="57"/>
      <c r="B127" s="57"/>
      <c r="C127" s="57">
        <v>300</v>
      </c>
      <c r="D127" s="57">
        <f t="shared" si="20"/>
        <v>6.226947197599224</v>
      </c>
      <c r="E127" s="57"/>
      <c r="F127" s="57">
        <f t="shared" si="22"/>
        <v>1.6059233654422929</v>
      </c>
      <c r="G127" s="57"/>
      <c r="H127" s="57"/>
      <c r="I127" s="57">
        <f t="shared" si="23"/>
        <v>1.6059233654422929</v>
      </c>
      <c r="J127" s="57">
        <f t="shared" si="24"/>
        <v>300</v>
      </c>
      <c r="K127" s="57"/>
      <c r="L127" s="57">
        <f t="shared" si="38"/>
        <v>6.226947197599224</v>
      </c>
      <c r="M127" s="64">
        <f t="shared" si="25"/>
        <v>300</v>
      </c>
      <c r="N127" s="57"/>
      <c r="O127" s="57">
        <f t="shared" si="26"/>
        <v>300</v>
      </c>
      <c r="P127" s="65">
        <f t="shared" si="27"/>
        <v>9.42477</v>
      </c>
      <c r="Q127" s="57"/>
      <c r="R127" s="57"/>
      <c r="S127" s="66">
        <f t="shared" si="39"/>
        <v>9.42477</v>
      </c>
      <c r="T127" s="66">
        <f t="shared" si="28"/>
        <v>4.082965866405357</v>
      </c>
      <c r="U127" s="57">
        <f t="shared" si="29"/>
        <v>300</v>
      </c>
      <c r="V127" s="57">
        <f t="shared" si="30"/>
        <v>4.082965866405357</v>
      </c>
      <c r="W127" s="57">
        <v>7.9</v>
      </c>
      <c r="X127" s="57">
        <f t="shared" si="21"/>
        <v>3.7573588552906956</v>
      </c>
      <c r="Y127" s="57">
        <f t="shared" si="31"/>
        <v>1.5858111886727413</v>
      </c>
      <c r="Z127" s="57">
        <f t="shared" si="32"/>
        <v>5.958461712578589</v>
      </c>
      <c r="AA127" s="57">
        <f t="shared" si="33"/>
        <v>6.193314746186386</v>
      </c>
      <c r="AB127">
        <f t="shared" si="34"/>
        <v>1.5858111886727413</v>
      </c>
      <c r="AC127">
        <f t="shared" si="35"/>
        <v>7.9</v>
      </c>
      <c r="AD127">
        <f t="shared" si="36"/>
        <v>7.9</v>
      </c>
      <c r="AE127">
        <f t="shared" si="37"/>
        <v>7.9</v>
      </c>
    </row>
    <row r="128" spans="1:31" ht="12.75">
      <c r="A128" s="57"/>
      <c r="B128" s="57"/>
      <c r="C128" s="57">
        <v>305</v>
      </c>
      <c r="D128" s="57">
        <f t="shared" si="20"/>
        <v>6.42014987723553</v>
      </c>
      <c r="E128" s="57"/>
      <c r="F128" s="57">
        <f t="shared" si="22"/>
        <v>1.5575960361077938</v>
      </c>
      <c r="G128" s="57"/>
      <c r="H128" s="57"/>
      <c r="I128" s="57">
        <f t="shared" si="23"/>
        <v>1.5575960361077938</v>
      </c>
      <c r="J128" s="57">
        <f t="shared" si="24"/>
        <v>305</v>
      </c>
      <c r="K128" s="57"/>
      <c r="L128" s="57">
        <f t="shared" si="38"/>
        <v>6.42014987723553</v>
      </c>
      <c r="M128" s="64">
        <f t="shared" si="25"/>
        <v>305</v>
      </c>
      <c r="N128" s="57"/>
      <c r="O128" s="57">
        <f t="shared" si="26"/>
        <v>305</v>
      </c>
      <c r="P128" s="65">
        <f t="shared" si="27"/>
        <v>9.5818495</v>
      </c>
      <c r="Q128" s="57"/>
      <c r="R128" s="57"/>
      <c r="S128" s="66">
        <f t="shared" si="39"/>
        <v>9.5818495</v>
      </c>
      <c r="T128" s="66">
        <f t="shared" si="28"/>
        <v>4.016031999742974</v>
      </c>
      <c r="U128" s="57">
        <f t="shared" si="29"/>
        <v>305</v>
      </c>
      <c r="V128" s="57">
        <f t="shared" si="30"/>
        <v>4.016031999742974</v>
      </c>
      <c r="W128" s="57">
        <v>8</v>
      </c>
      <c r="X128" s="57">
        <f t="shared" si="21"/>
        <v>4.8739125591186</v>
      </c>
      <c r="Y128" s="57">
        <f t="shared" si="31"/>
        <v>1.619419376825112</v>
      </c>
      <c r="Z128" s="57">
        <f t="shared" si="32"/>
        <v>7.89290843918793</v>
      </c>
      <c r="AA128" s="57">
        <f t="shared" si="33"/>
        <v>6.193314746186386</v>
      </c>
      <c r="AB128">
        <f t="shared" si="34"/>
        <v>1.619419376825112</v>
      </c>
      <c r="AC128">
        <f t="shared" si="35"/>
        <v>8</v>
      </c>
      <c r="AD128">
        <f t="shared" si="36"/>
        <v>8</v>
      </c>
      <c r="AE128">
        <f t="shared" si="37"/>
        <v>8</v>
      </c>
    </row>
    <row r="129" spans="1:31" ht="12.75">
      <c r="A129" s="57"/>
      <c r="B129" s="57"/>
      <c r="C129" s="57">
        <v>310</v>
      </c>
      <c r="D129" s="57">
        <f t="shared" si="20"/>
        <v>6.613406370542151</v>
      </c>
      <c r="E129" s="57"/>
      <c r="F129" s="57">
        <f t="shared" si="22"/>
        <v>1.512080074882836</v>
      </c>
      <c r="G129" s="57"/>
      <c r="H129" s="57"/>
      <c r="I129" s="57">
        <f t="shared" si="23"/>
        <v>1.512080074882836</v>
      </c>
      <c r="J129" s="57">
        <f t="shared" si="24"/>
        <v>310</v>
      </c>
      <c r="K129" s="57"/>
      <c r="L129" s="57">
        <f t="shared" si="38"/>
        <v>6.613406370542151</v>
      </c>
      <c r="M129" s="64">
        <f t="shared" si="25"/>
        <v>310</v>
      </c>
      <c r="N129" s="57"/>
      <c r="O129" s="57">
        <f t="shared" si="26"/>
        <v>310</v>
      </c>
      <c r="P129" s="65">
        <f t="shared" si="27"/>
        <v>9.738928999999999</v>
      </c>
      <c r="Q129" s="57"/>
      <c r="R129" s="57"/>
      <c r="S129" s="66">
        <f t="shared" si="39"/>
        <v>9.738928999999999</v>
      </c>
      <c r="T129" s="66">
        <f t="shared" si="28"/>
        <v>3.9512572900697007</v>
      </c>
      <c r="U129" s="57">
        <f t="shared" si="29"/>
        <v>310</v>
      </c>
      <c r="V129" s="57">
        <f t="shared" si="30"/>
        <v>3.9512572900697007</v>
      </c>
      <c r="W129" s="57">
        <v>8.1</v>
      </c>
      <c r="X129" s="57">
        <f t="shared" si="21"/>
        <v>5.956959255986453</v>
      </c>
      <c r="Y129" s="57">
        <f t="shared" si="31"/>
        <v>1.641894436167241</v>
      </c>
      <c r="Z129" s="57">
        <f t="shared" si="32"/>
        <v>9.780698258879104</v>
      </c>
      <c r="AA129" s="57">
        <f t="shared" si="33"/>
        <v>6.193314746186386</v>
      </c>
      <c r="AB129">
        <f t="shared" si="34"/>
        <v>1.641894436167241</v>
      </c>
      <c r="AC129">
        <f t="shared" si="35"/>
        <v>8.1</v>
      </c>
      <c r="AD129">
        <f t="shared" si="36"/>
        <v>8.1</v>
      </c>
      <c r="AE129">
        <f t="shared" si="37"/>
        <v>8.1</v>
      </c>
    </row>
    <row r="130" spans="1:31" ht="12.75">
      <c r="A130" s="57"/>
      <c r="B130" s="57"/>
      <c r="C130" s="57">
        <v>315</v>
      </c>
      <c r="D130" s="57">
        <f t="shared" si="20"/>
        <v>6.806591713184136</v>
      </c>
      <c r="E130" s="57"/>
      <c r="F130" s="57">
        <f t="shared" si="22"/>
        <v>1.4691640723257047</v>
      </c>
      <c r="G130" s="57"/>
      <c r="H130" s="57"/>
      <c r="I130" s="57">
        <f t="shared" si="23"/>
        <v>1.4691640723257047</v>
      </c>
      <c r="J130" s="57">
        <f t="shared" si="24"/>
        <v>315</v>
      </c>
      <c r="K130" s="57"/>
      <c r="L130" s="57">
        <f t="shared" si="38"/>
        <v>6.806591713184136</v>
      </c>
      <c r="M130" s="64">
        <f t="shared" si="25"/>
        <v>315</v>
      </c>
      <c r="N130" s="57"/>
      <c r="O130" s="57">
        <f t="shared" si="26"/>
        <v>315</v>
      </c>
      <c r="P130" s="65">
        <f t="shared" si="27"/>
        <v>9.896008499999999</v>
      </c>
      <c r="Q130" s="57"/>
      <c r="R130" s="57"/>
      <c r="S130" s="66">
        <f t="shared" si="39"/>
        <v>9.896008499999999</v>
      </c>
      <c r="T130" s="66">
        <f t="shared" si="28"/>
        <v>3.888538920386054</v>
      </c>
      <c r="U130" s="57">
        <f t="shared" si="29"/>
        <v>315</v>
      </c>
      <c r="V130" s="57">
        <f t="shared" si="30"/>
        <v>3.888538920386054</v>
      </c>
      <c r="W130" s="57">
        <v>8.2</v>
      </c>
      <c r="X130" s="57">
        <f t="shared" si="21"/>
        <v>6.999053253594734</v>
      </c>
      <c r="Y130" s="57">
        <f t="shared" si="31"/>
        <v>1.653081855931717</v>
      </c>
      <c r="Z130" s="57">
        <f t="shared" si="32"/>
        <v>11.570007942217305</v>
      </c>
      <c r="AA130" s="57">
        <f t="shared" si="33"/>
        <v>6.193314746186386</v>
      </c>
      <c r="AB130">
        <f t="shared" si="34"/>
        <v>1.653081855931717</v>
      </c>
      <c r="AC130">
        <f t="shared" si="35"/>
        <v>8.2</v>
      </c>
      <c r="AD130">
        <f t="shared" si="36"/>
        <v>8.2</v>
      </c>
      <c r="AE130">
        <f t="shared" si="37"/>
        <v>8.2</v>
      </c>
    </row>
    <row r="131" spans="1:31" ht="12.75">
      <c r="A131" s="57"/>
      <c r="B131" s="57"/>
      <c r="C131" s="57">
        <v>320</v>
      </c>
      <c r="D131" s="57">
        <f t="shared" si="20"/>
        <v>6.999603808259892</v>
      </c>
      <c r="E131" s="57"/>
      <c r="F131" s="57">
        <f t="shared" si="22"/>
        <v>1.4286522886051758</v>
      </c>
      <c r="G131" s="57"/>
      <c r="H131" s="57"/>
      <c r="I131" s="57">
        <f t="shared" si="23"/>
        <v>1.4286522886051758</v>
      </c>
      <c r="J131" s="57">
        <f t="shared" si="24"/>
        <v>320</v>
      </c>
      <c r="K131" s="57"/>
      <c r="L131" s="57">
        <f t="shared" si="38"/>
        <v>6.999603808259892</v>
      </c>
      <c r="M131" s="64">
        <f t="shared" si="25"/>
        <v>320</v>
      </c>
      <c r="N131" s="57"/>
      <c r="O131" s="57">
        <f t="shared" si="26"/>
        <v>320</v>
      </c>
      <c r="P131" s="65">
        <f t="shared" si="27"/>
        <v>10.053088</v>
      </c>
      <c r="Q131" s="57"/>
      <c r="R131" s="57"/>
      <c r="S131" s="66">
        <f t="shared" si="39"/>
        <v>10.053088</v>
      </c>
      <c r="T131" s="66">
        <f t="shared" si="28"/>
        <v>3.8277804997550224</v>
      </c>
      <c r="U131" s="57">
        <f t="shared" si="29"/>
        <v>320</v>
      </c>
      <c r="V131" s="57">
        <f t="shared" si="30"/>
        <v>3.8277804997550224</v>
      </c>
      <c r="W131" s="57">
        <v>8.3</v>
      </c>
      <c r="X131" s="57">
        <f t="shared" si="21"/>
        <v>7.993030399856724</v>
      </c>
      <c r="Y131" s="57">
        <f t="shared" si="31"/>
        <v>1.6529047252287026</v>
      </c>
      <c r="Z131" s="57">
        <f t="shared" si="32"/>
        <v>13.211717716819845</v>
      </c>
      <c r="AA131" s="57">
        <f t="shared" si="33"/>
        <v>6.193314746186386</v>
      </c>
      <c r="AB131">
        <f t="shared" si="34"/>
        <v>1.6529047252287026</v>
      </c>
      <c r="AC131">
        <f t="shared" si="35"/>
        <v>8.3</v>
      </c>
      <c r="AD131">
        <f t="shared" si="36"/>
        <v>8.3</v>
      </c>
      <c r="AE131">
        <f t="shared" si="37"/>
        <v>8.3</v>
      </c>
    </row>
    <row r="132" spans="1:31" ht="12.75">
      <c r="A132" s="57"/>
      <c r="B132" s="57"/>
      <c r="C132" s="57">
        <v>325</v>
      </c>
      <c r="D132" s="57">
        <f t="shared" si="20"/>
        <v>7.192359530739158</v>
      </c>
      <c r="E132" s="57"/>
      <c r="F132" s="57">
        <f t="shared" si="22"/>
        <v>1.3903643105244352</v>
      </c>
      <c r="G132" s="57"/>
      <c r="H132" s="57"/>
      <c r="I132" s="57">
        <f t="shared" si="23"/>
        <v>1.3903643105244352</v>
      </c>
      <c r="J132" s="57">
        <f t="shared" si="24"/>
        <v>325</v>
      </c>
      <c r="K132" s="57"/>
      <c r="L132" s="57">
        <f t="shared" si="38"/>
        <v>7.192359530739158</v>
      </c>
      <c r="M132" s="64">
        <f t="shared" si="25"/>
        <v>325</v>
      </c>
      <c r="N132" s="57"/>
      <c r="O132" s="57">
        <f t="shared" si="26"/>
        <v>325</v>
      </c>
      <c r="P132" s="65">
        <f t="shared" si="27"/>
        <v>10.2101675</v>
      </c>
      <c r="Q132" s="57"/>
      <c r="R132" s="57"/>
      <c r="S132" s="66">
        <f t="shared" si="39"/>
        <v>10.2101675</v>
      </c>
      <c r="T132" s="66">
        <f t="shared" si="28"/>
        <v>3.768891568989561</v>
      </c>
      <c r="U132" s="57">
        <f t="shared" si="29"/>
        <v>325</v>
      </c>
      <c r="V132" s="57">
        <f t="shared" si="30"/>
        <v>3.768891568989561</v>
      </c>
      <c r="W132" s="57">
        <v>8.4</v>
      </c>
      <c r="X132" s="57">
        <f t="shared" si="21"/>
        <v>8.932057334765643</v>
      </c>
      <c r="Y132" s="57">
        <f t="shared" si="31"/>
        <v>1.6413642617902815</v>
      </c>
      <c r="Z132" s="57">
        <f t="shared" si="32"/>
        <v>14.66075969354608</v>
      </c>
      <c r="AA132" s="57">
        <f t="shared" si="33"/>
        <v>6.193314746186386</v>
      </c>
      <c r="AB132">
        <f t="shared" si="34"/>
        <v>1.6413642617902815</v>
      </c>
      <c r="AC132">
        <f t="shared" si="35"/>
        <v>8.4</v>
      </c>
      <c r="AD132">
        <f t="shared" si="36"/>
        <v>8.4</v>
      </c>
      <c r="AE132">
        <f t="shared" si="37"/>
        <v>8.4</v>
      </c>
    </row>
    <row r="133" spans="1:31" ht="12.75">
      <c r="A133" s="57"/>
      <c r="B133" s="57"/>
      <c r="C133" s="57">
        <v>330</v>
      </c>
      <c r="D133" s="57">
        <f t="shared" si="20"/>
        <v>7.384791520277064</v>
      </c>
      <c r="E133" s="57"/>
      <c r="F133" s="57">
        <f t="shared" si="22"/>
        <v>1.3541343682542872</v>
      </c>
      <c r="G133" s="57"/>
      <c r="H133" s="57"/>
      <c r="I133" s="57">
        <f t="shared" si="23"/>
        <v>1.3541343682542872</v>
      </c>
      <c r="J133" s="57">
        <f t="shared" si="24"/>
        <v>330</v>
      </c>
      <c r="K133" s="57"/>
      <c r="L133" s="57">
        <f t="shared" si="38"/>
        <v>7.384791520277064</v>
      </c>
      <c r="M133" s="64">
        <f t="shared" si="25"/>
        <v>330</v>
      </c>
      <c r="N133" s="57"/>
      <c r="O133" s="57">
        <f t="shared" si="26"/>
        <v>330</v>
      </c>
      <c r="P133" s="65">
        <f t="shared" si="27"/>
        <v>10.367247</v>
      </c>
      <c r="Q133" s="57"/>
      <c r="R133" s="57"/>
      <c r="S133" s="66">
        <f t="shared" si="39"/>
        <v>10.367247</v>
      </c>
      <c r="T133" s="66">
        <f t="shared" si="28"/>
        <v>3.7117871512775973</v>
      </c>
      <c r="U133" s="57">
        <f t="shared" si="29"/>
        <v>330</v>
      </c>
      <c r="V133" s="57">
        <f t="shared" si="30"/>
        <v>3.7117871512775973</v>
      </c>
      <c r="W133" s="57">
        <v>8.5</v>
      </c>
      <c r="X133" s="57">
        <f t="shared" si="21"/>
        <v>9.809678468143778</v>
      </c>
      <c r="Y133" s="57">
        <f t="shared" si="31"/>
        <v>1.6185398035988374</v>
      </c>
      <c r="Z133" s="57">
        <f t="shared" si="32"/>
        <v>15.877355061197175</v>
      </c>
      <c r="AA133" s="57">
        <f t="shared" si="33"/>
        <v>6.193314746186386</v>
      </c>
      <c r="AB133">
        <f t="shared" si="34"/>
        <v>1.6185398035988374</v>
      </c>
      <c r="AC133">
        <f t="shared" si="35"/>
        <v>8.5</v>
      </c>
      <c r="AD133">
        <f t="shared" si="36"/>
        <v>8.5</v>
      </c>
      <c r="AE133">
        <f t="shared" si="37"/>
        <v>8.5</v>
      </c>
    </row>
    <row r="134" spans="1:31" ht="12.75">
      <c r="A134" s="57"/>
      <c r="B134" s="57"/>
      <c r="C134" s="57">
        <v>335</v>
      </c>
      <c r="D134" s="57">
        <f t="shared" si="20"/>
        <v>7.576845535153328</v>
      </c>
      <c r="E134" s="57"/>
      <c r="F134" s="57">
        <f t="shared" si="22"/>
        <v>1.3198104611746762</v>
      </c>
      <c r="G134" s="57"/>
      <c r="H134" s="57"/>
      <c r="I134" s="57">
        <f t="shared" si="23"/>
        <v>1.3198104611746762</v>
      </c>
      <c r="J134" s="57">
        <f t="shared" si="24"/>
        <v>335</v>
      </c>
      <c r="K134" s="57"/>
      <c r="L134" s="57">
        <f t="shared" si="38"/>
        <v>7.576845535153328</v>
      </c>
      <c r="M134" s="64">
        <f t="shared" si="25"/>
        <v>335</v>
      </c>
      <c r="N134" s="57"/>
      <c r="O134" s="57">
        <f t="shared" si="26"/>
        <v>335</v>
      </c>
      <c r="P134" s="65">
        <f t="shared" si="27"/>
        <v>10.524326499999999</v>
      </c>
      <c r="Q134" s="57"/>
      <c r="R134" s="57"/>
      <c r="S134" s="66">
        <f t="shared" si="39"/>
        <v>10.524326499999999</v>
      </c>
      <c r="T134" s="66">
        <f t="shared" si="28"/>
        <v>3.6563873430495732</v>
      </c>
      <c r="U134" s="57">
        <f t="shared" si="29"/>
        <v>335</v>
      </c>
      <c r="V134" s="57">
        <f t="shared" si="30"/>
        <v>3.6563873430495732</v>
      </c>
      <c r="W134" s="57">
        <v>8.6</v>
      </c>
      <c r="X134" s="57">
        <f t="shared" si="21"/>
        <v>10.619860360312513</v>
      </c>
      <c r="Y134" s="57">
        <f t="shared" si="31"/>
        <v>1.584588263457011</v>
      </c>
      <c r="Z134" s="57">
        <f t="shared" si="32"/>
        <v>16.828106086503553</v>
      </c>
      <c r="AA134" s="57">
        <f t="shared" si="33"/>
        <v>6.193314746186386</v>
      </c>
      <c r="AB134">
        <f t="shared" si="34"/>
        <v>1.584588263457011</v>
      </c>
      <c r="AC134">
        <f t="shared" si="35"/>
        <v>8.6</v>
      </c>
      <c r="AD134">
        <f t="shared" si="36"/>
        <v>8.6</v>
      </c>
      <c r="AE134">
        <f t="shared" si="37"/>
        <v>8.6</v>
      </c>
    </row>
    <row r="135" spans="1:31" ht="12.75">
      <c r="A135" s="57"/>
      <c r="B135" s="57"/>
      <c r="C135" s="57">
        <v>340</v>
      </c>
      <c r="D135" s="57">
        <f aca="true" t="shared" si="40" ref="D135:D167">(($C$14^2+(S135-T135)^2))^(1/2)</f>
        <v>7.76847826427956</v>
      </c>
      <c r="E135" s="57"/>
      <c r="F135" s="57">
        <f t="shared" si="22"/>
        <v>1.287253392466998</v>
      </c>
      <c r="G135" s="57"/>
      <c r="H135" s="57"/>
      <c r="I135" s="57">
        <f t="shared" si="23"/>
        <v>1.287253392466998</v>
      </c>
      <c r="J135" s="57">
        <f t="shared" si="24"/>
        <v>340</v>
      </c>
      <c r="K135" s="57"/>
      <c r="L135" s="57">
        <f t="shared" si="38"/>
        <v>7.76847826427956</v>
      </c>
      <c r="M135" s="64">
        <f t="shared" si="25"/>
        <v>340</v>
      </c>
      <c r="N135" s="57"/>
      <c r="O135" s="57">
        <f t="shared" si="26"/>
        <v>340</v>
      </c>
      <c r="P135" s="65">
        <f t="shared" si="27"/>
        <v>10.681405999999999</v>
      </c>
      <c r="Q135" s="57"/>
      <c r="R135" s="57"/>
      <c r="S135" s="66">
        <f t="shared" si="39"/>
        <v>10.681405999999999</v>
      </c>
      <c r="T135" s="66">
        <f t="shared" si="28"/>
        <v>3.6026169409459032</v>
      </c>
      <c r="U135" s="57">
        <f t="shared" si="29"/>
        <v>340</v>
      </c>
      <c r="V135" s="57">
        <f t="shared" si="30"/>
        <v>3.6026169409459032</v>
      </c>
      <c r="W135" s="57">
        <v>8.7</v>
      </c>
      <c r="X135" s="57">
        <f t="shared" si="21"/>
        <v>11.357033200576517</v>
      </c>
      <c r="Y135" s="57">
        <f t="shared" si="31"/>
        <v>1.5397430502489464</v>
      </c>
      <c r="Z135" s="57">
        <f t="shared" si="32"/>
        <v>17.48691294203424</v>
      </c>
      <c r="AA135" s="57">
        <f t="shared" si="33"/>
        <v>6.193314746186386</v>
      </c>
      <c r="AB135">
        <f t="shared" si="34"/>
        <v>1.5397430502489464</v>
      </c>
      <c r="AC135">
        <f t="shared" si="35"/>
        <v>8.7</v>
      </c>
      <c r="AD135">
        <f t="shared" si="36"/>
        <v>8.7</v>
      </c>
      <c r="AE135">
        <f t="shared" si="37"/>
        <v>8.7</v>
      </c>
    </row>
    <row r="136" spans="1:31" ht="12.75">
      <c r="A136" s="57"/>
      <c r="B136" s="57"/>
      <c r="C136" s="57">
        <v>345</v>
      </c>
      <c r="D136" s="57">
        <f t="shared" si="40"/>
        <v>7.959655513843005</v>
      </c>
      <c r="E136" s="57"/>
      <c r="F136" s="57">
        <f t="shared" si="22"/>
        <v>1.2563357776738626</v>
      </c>
      <c r="G136" s="57"/>
      <c r="H136" s="57"/>
      <c r="I136" s="57">
        <f t="shared" si="23"/>
        <v>1.2563357776738626</v>
      </c>
      <c r="J136" s="57">
        <f t="shared" si="24"/>
        <v>345</v>
      </c>
      <c r="K136" s="57"/>
      <c r="L136" s="57">
        <f t="shared" si="38"/>
        <v>7.959655513843005</v>
      </c>
      <c r="M136" s="64">
        <f t="shared" si="25"/>
        <v>345</v>
      </c>
      <c r="N136" s="57"/>
      <c r="O136" s="57">
        <f t="shared" si="26"/>
        <v>345</v>
      </c>
      <c r="P136" s="65">
        <f t="shared" si="27"/>
        <v>10.838485499999999</v>
      </c>
      <c r="Q136" s="57"/>
      <c r="R136" s="57"/>
      <c r="S136" s="66">
        <f t="shared" si="39"/>
        <v>10.838485499999999</v>
      </c>
      <c r="T136" s="66">
        <f t="shared" si="28"/>
        <v>3.55040510122205</v>
      </c>
      <c r="U136" s="57">
        <f t="shared" si="29"/>
        <v>345</v>
      </c>
      <c r="V136" s="57">
        <f t="shared" si="30"/>
        <v>3.55040510122205</v>
      </c>
      <c r="W136" s="57">
        <v>8.8</v>
      </c>
      <c r="X136" s="57">
        <f t="shared" si="21"/>
        <v>12.016129098367426</v>
      </c>
      <c r="Y136" s="57">
        <f t="shared" si="31"/>
        <v>1.4843124643088943</v>
      </c>
      <c r="Z136" s="57">
        <f t="shared" si="32"/>
        <v>17.835690193451565</v>
      </c>
      <c r="AA136" s="57">
        <f t="shared" si="33"/>
        <v>6.193314746186386</v>
      </c>
      <c r="AB136">
        <f t="shared" si="34"/>
        <v>1.4843124643088943</v>
      </c>
      <c r="AC136">
        <f t="shared" si="35"/>
        <v>8.8</v>
      </c>
      <c r="AD136">
        <f t="shared" si="36"/>
        <v>8.8</v>
      </c>
      <c r="AE136">
        <f t="shared" si="37"/>
        <v>8.8</v>
      </c>
    </row>
    <row r="137" spans="1:31" ht="12.75">
      <c r="A137" s="57"/>
      <c r="B137" s="57"/>
      <c r="C137" s="57">
        <v>350</v>
      </c>
      <c r="D137" s="57">
        <f t="shared" si="40"/>
        <v>8.150350701008016</v>
      </c>
      <c r="E137" s="57"/>
      <c r="F137" s="57">
        <f t="shared" si="22"/>
        <v>1.2269410687767368</v>
      </c>
      <c r="G137" s="57"/>
      <c r="H137" s="57"/>
      <c r="I137" s="57">
        <f t="shared" si="23"/>
        <v>1.2269410687767368</v>
      </c>
      <c r="J137" s="57">
        <f t="shared" si="24"/>
        <v>350</v>
      </c>
      <c r="K137" s="57"/>
      <c r="L137" s="57">
        <f t="shared" si="38"/>
        <v>8.150350701008016</v>
      </c>
      <c r="M137" s="64">
        <f t="shared" si="25"/>
        <v>350</v>
      </c>
      <c r="N137" s="57"/>
      <c r="O137" s="57">
        <f t="shared" si="26"/>
        <v>350</v>
      </c>
      <c r="P137" s="65">
        <f t="shared" si="27"/>
        <v>10.995565</v>
      </c>
      <c r="Q137" s="57"/>
      <c r="R137" s="57"/>
      <c r="S137" s="66">
        <f t="shared" si="39"/>
        <v>10.995565</v>
      </c>
      <c r="T137" s="66">
        <f t="shared" si="28"/>
        <v>3.4996850283474488</v>
      </c>
      <c r="U137" s="57">
        <f t="shared" si="29"/>
        <v>350</v>
      </c>
      <c r="V137" s="57">
        <f t="shared" si="30"/>
        <v>3.4996850283474488</v>
      </c>
      <c r="W137" s="57">
        <v>8.9</v>
      </c>
      <c r="X137" s="57">
        <f t="shared" si="21"/>
        <v>12.592616923804092</v>
      </c>
      <c r="Y137" s="57">
        <f t="shared" si="31"/>
        <v>1.4186775779286462</v>
      </c>
      <c r="Z137" s="57">
        <f t="shared" si="32"/>
        <v>17.86486327724567</v>
      </c>
      <c r="AA137" s="57">
        <f t="shared" si="33"/>
        <v>6.193314746186386</v>
      </c>
      <c r="AB137">
        <f t="shared" si="34"/>
        <v>1.4186775779286462</v>
      </c>
      <c r="AC137">
        <f t="shared" si="35"/>
        <v>8.9</v>
      </c>
      <c r="AD137">
        <f t="shared" si="36"/>
        <v>8.9</v>
      </c>
      <c r="AE137">
        <f t="shared" si="37"/>
        <v>8.9</v>
      </c>
    </row>
    <row r="138" spans="1:31" ht="12.75">
      <c r="A138" s="57"/>
      <c r="B138" s="57"/>
      <c r="C138" s="57">
        <v>355</v>
      </c>
      <c r="D138" s="57">
        <f t="shared" si="40"/>
        <v>8.340543599872715</v>
      </c>
      <c r="E138" s="57"/>
      <c r="F138" s="57">
        <f t="shared" si="22"/>
        <v>1.1989626191933833</v>
      </c>
      <c r="G138" s="57"/>
      <c r="H138" s="57"/>
      <c r="I138" s="57">
        <f t="shared" si="23"/>
        <v>1.1989626191933833</v>
      </c>
      <c r="J138" s="57">
        <f t="shared" si="24"/>
        <v>355</v>
      </c>
      <c r="K138" s="57"/>
      <c r="L138" s="57">
        <f t="shared" si="38"/>
        <v>8.340543599872715</v>
      </c>
      <c r="M138" s="64">
        <f t="shared" si="25"/>
        <v>355</v>
      </c>
      <c r="N138" s="57"/>
      <c r="O138" s="57">
        <f t="shared" si="26"/>
        <v>355</v>
      </c>
      <c r="P138" s="65">
        <f t="shared" si="27"/>
        <v>11.1526445</v>
      </c>
      <c r="Q138" s="57"/>
      <c r="R138" s="57"/>
      <c r="S138" s="66">
        <f t="shared" si="39"/>
        <v>11.1526445</v>
      </c>
      <c r="T138" s="66">
        <f t="shared" si="28"/>
        <v>3.4503936899200203</v>
      </c>
      <c r="U138" s="57">
        <f t="shared" si="29"/>
        <v>355</v>
      </c>
      <c r="V138" s="57">
        <f t="shared" si="30"/>
        <v>3.4503936899200203</v>
      </c>
      <c r="W138" s="57">
        <v>9</v>
      </c>
      <c r="X138" s="57">
        <f t="shared" si="21"/>
        <v>13.082533458149005</v>
      </c>
      <c r="Y138" s="57">
        <f t="shared" si="31"/>
        <v>1.3432896155748066</v>
      </c>
      <c r="Z138" s="57">
        <f t="shared" si="32"/>
        <v>17.57363133974152</v>
      </c>
      <c r="AA138" s="57">
        <f t="shared" si="33"/>
        <v>6.193314746186386</v>
      </c>
      <c r="AB138">
        <f t="shared" si="34"/>
        <v>1.3432896155748066</v>
      </c>
      <c r="AC138">
        <f t="shared" si="35"/>
        <v>9</v>
      </c>
      <c r="AD138">
        <f t="shared" si="36"/>
        <v>9</v>
      </c>
      <c r="AE138">
        <f t="shared" si="37"/>
        <v>9</v>
      </c>
    </row>
    <row r="139" spans="1:31" ht="12.75">
      <c r="A139" s="57"/>
      <c r="B139" s="57"/>
      <c r="C139" s="57">
        <v>360</v>
      </c>
      <c r="D139" s="57">
        <f t="shared" si="40"/>
        <v>8.53021929516565</v>
      </c>
      <c r="E139" s="57"/>
      <c r="F139" s="57">
        <f t="shared" si="22"/>
        <v>1.1723028041808163</v>
      </c>
      <c r="G139" s="57"/>
      <c r="H139" s="57"/>
      <c r="I139" s="57">
        <f t="shared" si="23"/>
        <v>1.1723028041808163</v>
      </c>
      <c r="J139" s="57">
        <f t="shared" si="24"/>
        <v>360</v>
      </c>
      <c r="K139" s="57"/>
      <c r="L139" s="57">
        <f t="shared" si="38"/>
        <v>8.53021929516565</v>
      </c>
      <c r="M139" s="64">
        <f t="shared" si="25"/>
        <v>360</v>
      </c>
      <c r="N139" s="57"/>
      <c r="O139" s="57">
        <f t="shared" si="26"/>
        <v>360</v>
      </c>
      <c r="P139" s="65">
        <f t="shared" si="27"/>
        <v>11.309724</v>
      </c>
      <c r="Q139" s="57"/>
      <c r="R139" s="57"/>
      <c r="S139" s="66">
        <f t="shared" si="39"/>
        <v>11.309724</v>
      </c>
      <c r="T139" s="66">
        <f t="shared" si="28"/>
        <v>3.4024715553377973</v>
      </c>
      <c r="U139" s="57">
        <f t="shared" si="29"/>
        <v>360</v>
      </c>
      <c r="V139" s="57">
        <f t="shared" si="30"/>
        <v>3.4024715553377973</v>
      </c>
      <c r="W139" s="57">
        <v>9.1</v>
      </c>
      <c r="X139" s="57">
        <f t="shared" si="21"/>
        <v>13.48251064000858</v>
      </c>
      <c r="Y139" s="57">
        <f t="shared" si="31"/>
        <v>1.2586668518263004</v>
      </c>
      <c r="Z139" s="57">
        <f t="shared" si="32"/>
        <v>16.9699892219742</v>
      </c>
      <c r="AA139" s="57">
        <f t="shared" si="33"/>
        <v>6.193314746186386</v>
      </c>
      <c r="AB139">
        <f t="shared" si="34"/>
        <v>1.2586668518263004</v>
      </c>
      <c r="AC139">
        <f t="shared" si="35"/>
        <v>9.1</v>
      </c>
      <c r="AD139">
        <f t="shared" si="36"/>
        <v>9.1</v>
      </c>
      <c r="AE139">
        <f t="shared" si="37"/>
        <v>9.1</v>
      </c>
    </row>
    <row r="140" spans="1:31" ht="12.75">
      <c r="A140" s="57"/>
      <c r="B140" s="57"/>
      <c r="C140" s="57">
        <v>365</v>
      </c>
      <c r="D140" s="57">
        <f t="shared" si="40"/>
        <v>8.71936730745124</v>
      </c>
      <c r="E140" s="57"/>
      <c r="F140" s="57">
        <f t="shared" si="22"/>
        <v>1.1468722038414851</v>
      </c>
      <c r="G140" s="57"/>
      <c r="H140" s="57"/>
      <c r="I140" s="57">
        <f t="shared" si="23"/>
        <v>1.1468722038414851</v>
      </c>
      <c r="J140" s="57">
        <f t="shared" si="24"/>
        <v>365</v>
      </c>
      <c r="K140" s="57"/>
      <c r="L140" s="57">
        <f t="shared" si="38"/>
        <v>8.71936730745124</v>
      </c>
      <c r="M140" s="64">
        <f t="shared" si="25"/>
        <v>365</v>
      </c>
      <c r="N140" s="57"/>
      <c r="O140" s="57">
        <f t="shared" si="26"/>
        <v>365</v>
      </c>
      <c r="P140" s="65">
        <f t="shared" si="27"/>
        <v>11.4668035</v>
      </c>
      <c r="Q140" s="57"/>
      <c r="R140" s="57"/>
      <c r="S140" s="66">
        <f t="shared" si="39"/>
        <v>11.4668035</v>
      </c>
      <c r="T140" s="66">
        <f t="shared" si="28"/>
        <v>3.355862355949608</v>
      </c>
      <c r="U140" s="57">
        <f t="shared" si="29"/>
        <v>365</v>
      </c>
      <c r="V140" s="57">
        <f t="shared" si="30"/>
        <v>3.355862355949608</v>
      </c>
      <c r="W140" s="57">
        <v>9.2</v>
      </c>
      <c r="X140" s="57">
        <f t="shared" si="21"/>
        <v>13.789798719966116</v>
      </c>
      <c r="Y140" s="57">
        <f t="shared" si="31"/>
        <v>1.1653910483580692</v>
      </c>
      <c r="Z140" s="57">
        <f t="shared" si="32"/>
        <v>16.070507986908073</v>
      </c>
      <c r="AA140" s="57">
        <f t="shared" si="33"/>
        <v>6.193314746186386</v>
      </c>
      <c r="AB140">
        <f t="shared" si="34"/>
        <v>1.1653910483580692</v>
      </c>
      <c r="AC140">
        <f t="shared" si="35"/>
        <v>9.2</v>
      </c>
      <c r="AD140">
        <f t="shared" si="36"/>
        <v>9.2</v>
      </c>
      <c r="AE140">
        <f t="shared" si="37"/>
        <v>9.2</v>
      </c>
    </row>
    <row r="141" spans="1:31" ht="12.75">
      <c r="A141" s="57"/>
      <c r="B141" s="57"/>
      <c r="C141" s="57">
        <v>370</v>
      </c>
      <c r="D141" s="57">
        <f t="shared" si="40"/>
        <v>8.907980860289245</v>
      </c>
      <c r="E141" s="57"/>
      <c r="F141" s="57">
        <f t="shared" si="22"/>
        <v>1.1225888511479467</v>
      </c>
      <c r="G141" s="57"/>
      <c r="H141" s="57"/>
      <c r="I141" s="57">
        <f t="shared" si="23"/>
        <v>1.1225888511479467</v>
      </c>
      <c r="J141" s="57">
        <f t="shared" si="24"/>
        <v>370</v>
      </c>
      <c r="K141" s="57"/>
      <c r="L141" s="57">
        <f t="shared" si="38"/>
        <v>8.907980860289245</v>
      </c>
      <c r="M141" s="64">
        <f t="shared" si="25"/>
        <v>370</v>
      </c>
      <c r="N141" s="57"/>
      <c r="O141" s="57">
        <f t="shared" si="26"/>
        <v>370</v>
      </c>
      <c r="P141" s="65">
        <f t="shared" si="27"/>
        <v>11.623883</v>
      </c>
      <c r="Q141" s="57"/>
      <c r="R141" s="57"/>
      <c r="S141" s="66">
        <f t="shared" si="39"/>
        <v>11.623883</v>
      </c>
      <c r="T141" s="66">
        <f t="shared" si="28"/>
        <v>3.3105128646529924</v>
      </c>
      <c r="U141" s="57">
        <f t="shared" si="29"/>
        <v>370</v>
      </c>
      <c r="V141" s="57">
        <f t="shared" si="30"/>
        <v>3.3105128646529924</v>
      </c>
      <c r="W141" s="57">
        <v>9.3</v>
      </c>
      <c r="X141" s="57">
        <f t="shared" si="21"/>
        <v>14.002285164464858</v>
      </c>
      <c r="Y141" s="57">
        <f t="shared" si="31"/>
        <v>1.0641034544658423</v>
      </c>
      <c r="Z141" s="57">
        <f t="shared" si="32"/>
        <v>14.899880013922871</v>
      </c>
      <c r="AA141" s="57">
        <f t="shared" si="33"/>
        <v>6.193314746186386</v>
      </c>
      <c r="AB141">
        <f t="shared" si="34"/>
        <v>1.0641034544658423</v>
      </c>
      <c r="AC141">
        <f t="shared" si="35"/>
        <v>9.3</v>
      </c>
      <c r="AD141">
        <f t="shared" si="36"/>
        <v>9.3</v>
      </c>
      <c r="AE141">
        <f t="shared" si="37"/>
        <v>9.3</v>
      </c>
    </row>
    <row r="142" spans="1:31" ht="12.75">
      <c r="A142" s="57"/>
      <c r="B142" s="57"/>
      <c r="C142" s="57">
        <v>375</v>
      </c>
      <c r="D142" s="57">
        <f t="shared" si="40"/>
        <v>9.096056265181732</v>
      </c>
      <c r="E142" s="57"/>
      <c r="F142" s="57">
        <f t="shared" si="22"/>
        <v>1.0993775443406635</v>
      </c>
      <c r="G142" s="57"/>
      <c r="H142" s="57"/>
      <c r="I142" s="57">
        <f t="shared" si="23"/>
        <v>1.0993775443406635</v>
      </c>
      <c r="J142" s="57">
        <f t="shared" si="24"/>
        <v>375</v>
      </c>
      <c r="K142" s="57"/>
      <c r="L142" s="57">
        <f t="shared" si="38"/>
        <v>9.096056265181732</v>
      </c>
      <c r="M142" s="64">
        <f t="shared" si="25"/>
        <v>375</v>
      </c>
      <c r="N142" s="57"/>
      <c r="O142" s="57">
        <f t="shared" si="26"/>
        <v>375</v>
      </c>
      <c r="P142" s="65">
        <f t="shared" si="27"/>
        <v>11.780962500000001</v>
      </c>
      <c r="Q142" s="57"/>
      <c r="R142" s="57"/>
      <c r="S142" s="66">
        <f t="shared" si="39"/>
        <v>11.780962500000001</v>
      </c>
      <c r="T142" s="66">
        <f t="shared" si="28"/>
        <v>3.2663726931242856</v>
      </c>
      <c r="U142" s="57">
        <f t="shared" si="29"/>
        <v>375</v>
      </c>
      <c r="V142" s="57">
        <f t="shared" si="30"/>
        <v>3.2663726931242856</v>
      </c>
      <c r="W142" s="57">
        <v>9.39999999999999</v>
      </c>
      <c r="X142" s="57">
        <f t="shared" si="21"/>
        <v>14.118509178981217</v>
      </c>
      <c r="Y142" s="57">
        <f t="shared" si="31"/>
        <v>0.9555003986275008</v>
      </c>
      <c r="Z142" s="57">
        <f t="shared" si="32"/>
        <v>13.490241148542582</v>
      </c>
      <c r="AA142" s="57">
        <f t="shared" si="33"/>
        <v>6.193314746186386</v>
      </c>
      <c r="AB142">
        <f t="shared" si="34"/>
        <v>0.9555003986275008</v>
      </c>
      <c r="AC142">
        <f t="shared" si="35"/>
        <v>9.39999999999999</v>
      </c>
      <c r="AD142">
        <f t="shared" si="36"/>
        <v>9.39999999999999</v>
      </c>
      <c r="AE142">
        <f t="shared" si="37"/>
        <v>9.39999999999999</v>
      </c>
    </row>
    <row r="143" spans="1:31" ht="12.75">
      <c r="A143" s="57"/>
      <c r="B143" s="57"/>
      <c r="C143" s="57">
        <v>380</v>
      </c>
      <c r="D143" s="57">
        <f t="shared" si="40"/>
        <v>9.283592404497137</v>
      </c>
      <c r="E143" s="57"/>
      <c r="F143" s="57">
        <f t="shared" si="22"/>
        <v>1.0771692211687172</v>
      </c>
      <c r="G143" s="57"/>
      <c r="H143" s="57"/>
      <c r="I143" s="57">
        <f t="shared" si="23"/>
        <v>1.0771692211687172</v>
      </c>
      <c r="J143" s="57">
        <f t="shared" si="24"/>
        <v>380</v>
      </c>
      <c r="K143" s="57"/>
      <c r="L143" s="57">
        <f t="shared" si="38"/>
        <v>9.283592404497137</v>
      </c>
      <c r="M143" s="64">
        <f t="shared" si="25"/>
        <v>380</v>
      </c>
      <c r="N143" s="57"/>
      <c r="O143" s="57">
        <f t="shared" si="26"/>
        <v>380</v>
      </c>
      <c r="P143" s="65">
        <f t="shared" si="27"/>
        <v>11.938042000000001</v>
      </c>
      <c r="Q143" s="57"/>
      <c r="R143" s="57"/>
      <c r="S143" s="66">
        <f t="shared" si="39"/>
        <v>11.938042000000001</v>
      </c>
      <c r="T143" s="66">
        <f t="shared" si="28"/>
        <v>3.2233941050568604</v>
      </c>
      <c r="U143" s="57">
        <f t="shared" si="29"/>
        <v>380</v>
      </c>
      <c r="V143" s="57">
        <f t="shared" si="30"/>
        <v>3.2233941050568604</v>
      </c>
      <c r="W143" s="57">
        <v>9.49999999999999</v>
      </c>
      <c r="X143" s="57">
        <f t="shared" si="21"/>
        <v>14.137671750644946</v>
      </c>
      <c r="Y143" s="57">
        <f t="shared" si="31"/>
        <v>0.8403285014078523</v>
      </c>
      <c r="Z143" s="57">
        <f t="shared" si="32"/>
        <v>11.880288515615595</v>
      </c>
      <c r="AA143" s="57">
        <f t="shared" si="33"/>
        <v>6.193314746186386</v>
      </c>
      <c r="AB143">
        <f t="shared" si="34"/>
        <v>0.8403285014078523</v>
      </c>
      <c r="AC143">
        <f t="shared" si="35"/>
        <v>9.49999999999999</v>
      </c>
      <c r="AD143">
        <f t="shared" si="36"/>
        <v>9.49999999999999</v>
      </c>
      <c r="AE143">
        <f t="shared" si="37"/>
        <v>9.49999999999999</v>
      </c>
    </row>
    <row r="144" spans="1:31" ht="12.75">
      <c r="A144" s="57"/>
      <c r="B144" s="57"/>
      <c r="C144" s="57">
        <v>385</v>
      </c>
      <c r="D144" s="57">
        <f t="shared" si="40"/>
        <v>9.470590296090412</v>
      </c>
      <c r="E144" s="57"/>
      <c r="F144" s="57">
        <f t="shared" si="22"/>
        <v>1.0559003913545004</v>
      </c>
      <c r="G144" s="57"/>
      <c r="H144" s="57"/>
      <c r="I144" s="57">
        <f t="shared" si="23"/>
        <v>1.0559003913545004</v>
      </c>
      <c r="J144" s="57">
        <f t="shared" si="24"/>
        <v>385</v>
      </c>
      <c r="K144" s="57"/>
      <c r="L144" s="57">
        <f t="shared" si="38"/>
        <v>9.470590296090412</v>
      </c>
      <c r="M144" s="64">
        <f t="shared" si="25"/>
        <v>385</v>
      </c>
      <c r="N144" s="57"/>
      <c r="O144" s="57">
        <f t="shared" si="26"/>
        <v>385</v>
      </c>
      <c r="P144" s="65">
        <f t="shared" si="27"/>
        <v>12.095121500000001</v>
      </c>
      <c r="Q144" s="57"/>
      <c r="R144" s="57"/>
      <c r="S144" s="66">
        <f t="shared" si="39"/>
        <v>12.095121500000001</v>
      </c>
      <c r="T144" s="66">
        <f t="shared" si="28"/>
        <v>3.1815318439522264</v>
      </c>
      <c r="U144" s="57">
        <f t="shared" si="29"/>
        <v>385</v>
      </c>
      <c r="V144" s="57">
        <f t="shared" si="30"/>
        <v>3.1815318439522264</v>
      </c>
      <c r="W144" s="57">
        <v>9.59999999999999</v>
      </c>
      <c r="X144" s="57">
        <f t="shared" si="21"/>
        <v>14.05964114126534</v>
      </c>
      <c r="Y144" s="57">
        <f t="shared" si="31"/>
        <v>0.7193795426172616</v>
      </c>
      <c r="Z144" s="57">
        <f t="shared" si="32"/>
        <v>10.114218213566293</v>
      </c>
      <c r="AA144" s="57">
        <f t="shared" si="33"/>
        <v>6.193314746186386</v>
      </c>
      <c r="AB144">
        <f t="shared" si="34"/>
        <v>0.7193795426172616</v>
      </c>
      <c r="AC144">
        <f t="shared" si="35"/>
        <v>9.59999999999999</v>
      </c>
      <c r="AD144">
        <f t="shared" si="36"/>
        <v>9.59999999999999</v>
      </c>
      <c r="AE144">
        <f t="shared" si="37"/>
        <v>9.59999999999999</v>
      </c>
    </row>
    <row r="145" spans="1:31" ht="12.75">
      <c r="A145" s="57"/>
      <c r="B145" s="57"/>
      <c r="C145" s="57">
        <v>390</v>
      </c>
      <c r="D145" s="57">
        <f t="shared" si="40"/>
        <v>9.65705272620385</v>
      </c>
      <c r="E145" s="57"/>
      <c r="F145" s="57">
        <f t="shared" si="22"/>
        <v>1.0355126231076262</v>
      </c>
      <c r="G145" s="57"/>
      <c r="H145" s="57"/>
      <c r="I145" s="57">
        <f t="shared" si="23"/>
        <v>1.0355126231076262</v>
      </c>
      <c r="J145" s="57">
        <f t="shared" si="24"/>
        <v>390</v>
      </c>
      <c r="K145" s="57"/>
      <c r="L145" s="57">
        <f t="shared" si="38"/>
        <v>9.65705272620385</v>
      </c>
      <c r="M145" s="64">
        <f t="shared" si="25"/>
        <v>390</v>
      </c>
      <c r="N145" s="57"/>
      <c r="O145" s="57">
        <f t="shared" si="26"/>
        <v>390</v>
      </c>
      <c r="P145" s="65">
        <f t="shared" si="27"/>
        <v>12.252201</v>
      </c>
      <c r="Q145" s="57"/>
      <c r="R145" s="57"/>
      <c r="S145" s="66">
        <f t="shared" si="39"/>
        <v>12.252201</v>
      </c>
      <c r="T145" s="66">
        <f t="shared" si="28"/>
        <v>3.1407429741579667</v>
      </c>
      <c r="U145" s="57">
        <f t="shared" si="29"/>
        <v>390</v>
      </c>
      <c r="V145" s="57">
        <f t="shared" si="30"/>
        <v>3.1407429741579667</v>
      </c>
      <c r="W145" s="57">
        <v>9.69999999999999</v>
      </c>
      <c r="X145" s="57">
        <f t="shared" si="21"/>
        <v>13.884953793000493</v>
      </c>
      <c r="Y145" s="57">
        <f t="shared" si="31"/>
        <v>0.59348501801091</v>
      </c>
      <c r="Z145" s="57">
        <f t="shared" si="32"/>
        <v>8.24051205191955</v>
      </c>
      <c r="AA145" s="57">
        <f t="shared" si="33"/>
        <v>6.193314746186386</v>
      </c>
      <c r="AB145">
        <f t="shared" si="34"/>
        <v>0.59348501801091</v>
      </c>
      <c r="AC145">
        <f t="shared" si="35"/>
        <v>9.69999999999999</v>
      </c>
      <c r="AD145">
        <f t="shared" si="36"/>
        <v>9.69999999999999</v>
      </c>
      <c r="AE145">
        <f t="shared" si="37"/>
        <v>9.69999999999999</v>
      </c>
    </row>
    <row r="146" spans="1:31" ht="12.75">
      <c r="A146" s="57"/>
      <c r="B146" s="57"/>
      <c r="C146" s="57">
        <v>395</v>
      </c>
      <c r="D146" s="57">
        <f t="shared" si="40"/>
        <v>9.842983939565787</v>
      </c>
      <c r="E146" s="57"/>
      <c r="F146" s="57">
        <f t="shared" si="22"/>
        <v>1.0159520793082935</v>
      </c>
      <c r="G146" s="57"/>
      <c r="H146" s="57"/>
      <c r="I146" s="57">
        <f t="shared" si="23"/>
        <v>1.0159520793082935</v>
      </c>
      <c r="J146" s="57">
        <f t="shared" si="24"/>
        <v>395</v>
      </c>
      <c r="K146" s="57"/>
      <c r="L146" s="57">
        <f t="shared" si="38"/>
        <v>9.842983939565787</v>
      </c>
      <c r="M146" s="64">
        <f t="shared" si="25"/>
        <v>395</v>
      </c>
      <c r="N146" s="57"/>
      <c r="O146" s="57">
        <f t="shared" si="26"/>
        <v>395</v>
      </c>
      <c r="P146" s="65">
        <f t="shared" si="27"/>
        <v>12.4092805</v>
      </c>
      <c r="Q146" s="57"/>
      <c r="R146" s="57"/>
      <c r="S146" s="66">
        <f t="shared" si="39"/>
        <v>12.4092805</v>
      </c>
      <c r="T146" s="66">
        <f t="shared" si="28"/>
        <v>3.1009867339787522</v>
      </c>
      <c r="U146" s="57">
        <f t="shared" si="29"/>
        <v>395</v>
      </c>
      <c r="V146" s="57">
        <f t="shared" si="30"/>
        <v>3.1009867339787522</v>
      </c>
      <c r="W146" s="57">
        <v>9.79999999999999</v>
      </c>
      <c r="X146" s="57">
        <f t="shared" si="21"/>
        <v>13.614810640443126</v>
      </c>
      <c r="Y146" s="57">
        <f t="shared" si="31"/>
        <v>0.4635104229502839</v>
      </c>
      <c r="Z146" s="57">
        <f t="shared" si="32"/>
        <v>6.310606638339819</v>
      </c>
      <c r="AA146" s="57">
        <f t="shared" si="33"/>
        <v>6.193314746186386</v>
      </c>
      <c r="AB146">
        <f t="shared" si="34"/>
        <v>0.4635104229502839</v>
      </c>
      <c r="AC146">
        <f t="shared" si="35"/>
        <v>9.79999999999999</v>
      </c>
      <c r="AD146">
        <f t="shared" si="36"/>
        <v>9.79999999999999</v>
      </c>
      <c r="AE146">
        <f t="shared" si="37"/>
        <v>9.79999999999999</v>
      </c>
    </row>
    <row r="147" spans="1:31" ht="12.75">
      <c r="A147" s="57"/>
      <c r="B147" s="57"/>
      <c r="C147" s="57">
        <v>400</v>
      </c>
      <c r="D147" s="57">
        <f t="shared" si="40"/>
        <v>10.028389377507867</v>
      </c>
      <c r="E147" s="57"/>
      <c r="F147" s="57">
        <f t="shared" si="22"/>
        <v>0.9971690990009283</v>
      </c>
      <c r="G147" s="57"/>
      <c r="H147" s="57"/>
      <c r="I147" s="57">
        <f t="shared" si="23"/>
        <v>0.9971690990009283</v>
      </c>
      <c r="J147" s="57">
        <f t="shared" si="24"/>
        <v>400</v>
      </c>
      <c r="K147" s="57"/>
      <c r="L147" s="57">
        <f t="shared" si="38"/>
        <v>10.028389377507867</v>
      </c>
      <c r="M147" s="64">
        <f t="shared" si="25"/>
        <v>400</v>
      </c>
      <c r="N147" s="57"/>
      <c r="O147" s="57">
        <f t="shared" si="26"/>
        <v>400</v>
      </c>
      <c r="P147" s="65">
        <f t="shared" si="27"/>
        <v>12.56636</v>
      </c>
      <c r="Q147" s="57"/>
      <c r="R147" s="57"/>
      <c r="S147" s="66">
        <f t="shared" si="39"/>
        <v>12.56636</v>
      </c>
      <c r="T147" s="66">
        <f t="shared" si="28"/>
        <v>3.062224399804018</v>
      </c>
      <c r="U147" s="57">
        <f t="shared" si="29"/>
        <v>400</v>
      </c>
      <c r="V147" s="57">
        <f t="shared" si="30"/>
        <v>3.062224399804018</v>
      </c>
      <c r="W147" s="57">
        <v>9.89999999999999</v>
      </c>
      <c r="X147" s="57">
        <f t="shared" si="21"/>
        <v>13.251068854476625</v>
      </c>
      <c r="Y147" s="57">
        <f t="shared" si="31"/>
        <v>0.3303493023253459</v>
      </c>
      <c r="Z147" s="57">
        <f t="shared" si="32"/>
        <v>4.377481351141473</v>
      </c>
      <c r="AA147" s="57">
        <f t="shared" si="33"/>
        <v>6.193314746186386</v>
      </c>
      <c r="AB147">
        <f t="shared" si="34"/>
        <v>0.3303493023253459</v>
      </c>
      <c r="AC147">
        <f t="shared" si="35"/>
        <v>9.89999999999999</v>
      </c>
      <c r="AD147">
        <f t="shared" si="36"/>
        <v>9.89999999999999</v>
      </c>
      <c r="AE147">
        <f t="shared" si="37"/>
        <v>9.89999999999999</v>
      </c>
    </row>
    <row r="148" spans="1:31" ht="12.75">
      <c r="A148" s="57"/>
      <c r="B148" s="57"/>
      <c r="C148" s="57">
        <v>405</v>
      </c>
      <c r="D148" s="57">
        <f t="shared" si="40"/>
        <v>10.213275456478652</v>
      </c>
      <c r="E148" s="57"/>
      <c r="F148" s="57">
        <f t="shared" si="22"/>
        <v>0.9791178199993261</v>
      </c>
      <c r="G148" s="57"/>
      <c r="H148" s="57"/>
      <c r="I148" s="57">
        <f t="shared" si="23"/>
        <v>0.9791178199993261</v>
      </c>
      <c r="J148" s="57">
        <f t="shared" si="24"/>
        <v>405</v>
      </c>
      <c r="K148" s="57"/>
      <c r="L148" s="57">
        <f t="shared" si="38"/>
        <v>10.213275456478652</v>
      </c>
      <c r="M148" s="64">
        <f t="shared" si="25"/>
        <v>405</v>
      </c>
      <c r="N148" s="57"/>
      <c r="O148" s="57">
        <f t="shared" si="26"/>
        <v>405</v>
      </c>
      <c r="P148" s="65">
        <f t="shared" si="27"/>
        <v>12.7234395</v>
      </c>
      <c r="Q148" s="57"/>
      <c r="R148" s="57"/>
      <c r="S148" s="66">
        <f t="shared" si="39"/>
        <v>12.7234395</v>
      </c>
      <c r="T148" s="66">
        <f t="shared" si="28"/>
        <v>3.0244191603002646</v>
      </c>
      <c r="U148" s="57">
        <f t="shared" si="29"/>
        <v>405</v>
      </c>
      <c r="V148" s="57">
        <f t="shared" si="30"/>
        <v>3.0244191603002646</v>
      </c>
      <c r="W148" s="57">
        <v>9.99999999999999</v>
      </c>
      <c r="X148" s="57">
        <f t="shared" si="21"/>
        <v>12.796229074660326</v>
      </c>
      <c r="Y148" s="57">
        <f t="shared" si="31"/>
        <v>0.1949171076427617</v>
      </c>
      <c r="Z148" s="57">
        <f t="shared" si="32"/>
        <v>2.494203959967004</v>
      </c>
      <c r="AA148" s="57">
        <f t="shared" si="33"/>
        <v>6.193314746186386</v>
      </c>
      <c r="AB148">
        <f t="shared" si="34"/>
        <v>0.1949171076427617</v>
      </c>
      <c r="AC148">
        <f t="shared" si="35"/>
        <v>9.99999999999999</v>
      </c>
      <c r="AD148">
        <f t="shared" si="36"/>
        <v>9.99999999999999</v>
      </c>
      <c r="AE148">
        <f t="shared" si="37"/>
        <v>9.99999999999999</v>
      </c>
    </row>
    <row r="149" spans="1:31" ht="12.75">
      <c r="A149" s="57"/>
      <c r="B149" s="57"/>
      <c r="C149" s="57">
        <v>410</v>
      </c>
      <c r="D149" s="57">
        <f t="shared" si="40"/>
        <v>10.397649380608684</v>
      </c>
      <c r="E149" s="57"/>
      <c r="F149" s="57">
        <f t="shared" si="22"/>
        <v>0.9617558386465418</v>
      </c>
      <c r="G149" s="57"/>
      <c r="H149" s="57"/>
      <c r="I149" s="57">
        <f t="shared" si="23"/>
        <v>0.9617558386465418</v>
      </c>
      <c r="J149" s="57">
        <f t="shared" si="24"/>
        <v>410</v>
      </c>
      <c r="K149" s="57"/>
      <c r="L149" s="57">
        <f t="shared" si="38"/>
        <v>10.397649380608684</v>
      </c>
      <c r="M149" s="64">
        <f t="shared" si="25"/>
        <v>410</v>
      </c>
      <c r="N149" s="57"/>
      <c r="O149" s="57">
        <f t="shared" si="26"/>
        <v>410</v>
      </c>
      <c r="P149" s="65">
        <f t="shared" si="27"/>
        <v>12.880519</v>
      </c>
      <c r="Q149" s="57"/>
      <c r="R149" s="57"/>
      <c r="S149" s="66">
        <f t="shared" si="39"/>
        <v>12.880519</v>
      </c>
      <c r="T149" s="66">
        <f t="shared" si="28"/>
        <v>2.9875359998087974</v>
      </c>
      <c r="U149" s="57">
        <f t="shared" si="29"/>
        <v>410</v>
      </c>
      <c r="V149" s="57">
        <f t="shared" si="30"/>
        <v>2.9875359998087974</v>
      </c>
      <c r="W149" s="57">
        <v>10.1</v>
      </c>
      <c r="X149" s="57">
        <f t="shared" si="21"/>
        <v>12.253418217918316</v>
      </c>
      <c r="Y149" s="57">
        <f t="shared" si="31"/>
        <v>0.05814490351124196</v>
      </c>
      <c r="Z149" s="57">
        <f t="shared" si="32"/>
        <v>0.7124738199637549</v>
      </c>
      <c r="AA149" s="57">
        <f t="shared" si="33"/>
        <v>6.193314746186386</v>
      </c>
      <c r="AB149">
        <f t="shared" si="34"/>
        <v>0.05814490351124196</v>
      </c>
      <c r="AC149">
        <f t="shared" si="35"/>
        <v>10.1</v>
      </c>
      <c r="AD149">
        <f t="shared" si="36"/>
        <v>10.1</v>
      </c>
      <c r="AE149">
        <f t="shared" si="37"/>
        <v>10.1</v>
      </c>
    </row>
    <row r="150" spans="1:31" ht="12.75">
      <c r="A150" s="57"/>
      <c r="B150" s="57"/>
      <c r="C150" s="57">
        <v>415</v>
      </c>
      <c r="D150" s="57">
        <f t="shared" si="40"/>
        <v>10.581518983032545</v>
      </c>
      <c r="E150" s="57"/>
      <c r="F150" s="57">
        <f t="shared" si="22"/>
        <v>0.9450439030573011</v>
      </c>
      <c r="G150" s="57"/>
      <c r="H150" s="57"/>
      <c r="I150" s="57">
        <f t="shared" si="23"/>
        <v>0.9450439030573011</v>
      </c>
      <c r="J150" s="57">
        <f t="shared" si="24"/>
        <v>415</v>
      </c>
      <c r="K150" s="57"/>
      <c r="L150" s="57">
        <f t="shared" si="38"/>
        <v>10.581518983032545</v>
      </c>
      <c r="M150" s="64">
        <f t="shared" si="25"/>
        <v>415</v>
      </c>
      <c r="N150" s="57"/>
      <c r="O150" s="57">
        <f t="shared" si="26"/>
        <v>415</v>
      </c>
      <c r="P150" s="65">
        <f t="shared" si="27"/>
        <v>13.0375985</v>
      </c>
      <c r="Q150" s="57"/>
      <c r="R150" s="57"/>
      <c r="S150" s="66">
        <f t="shared" si="39"/>
        <v>13.0375985</v>
      </c>
      <c r="T150" s="66">
        <f t="shared" si="28"/>
        <v>2.951541590172547</v>
      </c>
      <c r="U150" s="57">
        <f t="shared" si="29"/>
        <v>415</v>
      </c>
      <c r="V150" s="57">
        <f t="shared" si="30"/>
        <v>2.951541590172547</v>
      </c>
      <c r="W150" s="57">
        <v>10.2</v>
      </c>
      <c r="X150" s="57">
        <f t="shared" si="21"/>
        <v>11.626367981718472</v>
      </c>
      <c r="Y150" s="57">
        <f t="shared" si="31"/>
        <v>-0.07902703320942987</v>
      </c>
      <c r="Z150" s="57">
        <f t="shared" si="32"/>
        <v>-0.9187973685963179</v>
      </c>
      <c r="AA150" s="57">
        <f t="shared" si="33"/>
        <v>6.193314746186386</v>
      </c>
      <c r="AB150">
        <f t="shared" si="34"/>
        <v>-0.07902703320942987</v>
      </c>
      <c r="AC150">
        <f t="shared" si="35"/>
        <v>10.2</v>
      </c>
      <c r="AD150">
        <f t="shared" si="36"/>
        <v>10.2</v>
      </c>
      <c r="AE150">
        <f t="shared" si="37"/>
        <v>10.2</v>
      </c>
    </row>
    <row r="151" spans="1:31" ht="12.75">
      <c r="A151" s="57"/>
      <c r="B151" s="57"/>
      <c r="C151" s="57">
        <v>420</v>
      </c>
      <c r="D151" s="57">
        <f t="shared" si="40"/>
        <v>10.764892591539404</v>
      </c>
      <c r="E151" s="57"/>
      <c r="F151" s="57">
        <f t="shared" si="22"/>
        <v>0.9289456364719731</v>
      </c>
      <c r="G151" s="57"/>
      <c r="H151" s="57"/>
      <c r="I151" s="57">
        <f t="shared" si="23"/>
        <v>0.9289456364719731</v>
      </c>
      <c r="J151" s="57">
        <f t="shared" si="24"/>
        <v>420</v>
      </c>
      <c r="K151" s="57"/>
      <c r="L151" s="57">
        <f t="shared" si="38"/>
        <v>10.764892591539404</v>
      </c>
      <c r="M151" s="64">
        <f t="shared" si="25"/>
        <v>420</v>
      </c>
      <c r="N151" s="57"/>
      <c r="O151" s="57">
        <f t="shared" si="26"/>
        <v>420</v>
      </c>
      <c r="P151" s="65">
        <f t="shared" si="27"/>
        <v>13.194678</v>
      </c>
      <c r="Q151" s="57"/>
      <c r="R151" s="57"/>
      <c r="S151" s="66">
        <f t="shared" si="39"/>
        <v>13.194678</v>
      </c>
      <c r="T151" s="66">
        <f t="shared" si="28"/>
        <v>2.916404190289541</v>
      </c>
      <c r="U151" s="57">
        <f t="shared" si="29"/>
        <v>420</v>
      </c>
      <c r="V151" s="57">
        <f t="shared" si="30"/>
        <v>2.916404190289541</v>
      </c>
      <c r="W151" s="57">
        <v>10.3</v>
      </c>
      <c r="X151" s="57">
        <f t="shared" si="21"/>
        <v>10.919389189526198</v>
      </c>
      <c r="Y151" s="57">
        <f t="shared" si="31"/>
        <v>-0.2156556775916296</v>
      </c>
      <c r="Z151" s="57">
        <f t="shared" si="32"/>
        <v>-2.3548282745539875</v>
      </c>
      <c r="AA151" s="57">
        <f t="shared" si="33"/>
        <v>6.193314746186386</v>
      </c>
      <c r="AB151">
        <f t="shared" si="34"/>
        <v>-0.2156556775916296</v>
      </c>
      <c r="AC151">
        <f t="shared" si="35"/>
        <v>10.3</v>
      </c>
      <c r="AD151">
        <f t="shared" si="36"/>
        <v>10.3</v>
      </c>
      <c r="AE151">
        <f t="shared" si="37"/>
        <v>10.3</v>
      </c>
    </row>
    <row r="152" spans="1:31" ht="12.75">
      <c r="A152" s="57"/>
      <c r="B152" s="57"/>
      <c r="C152" s="57">
        <v>425</v>
      </c>
      <c r="D152" s="57">
        <f t="shared" si="40"/>
        <v>10.94777891483956</v>
      </c>
      <c r="E152" s="57"/>
      <c r="F152" s="57">
        <f t="shared" si="22"/>
        <v>0.9134272876523969</v>
      </c>
      <c r="G152" s="57"/>
      <c r="H152" s="57"/>
      <c r="I152" s="57">
        <f t="shared" si="23"/>
        <v>0.9134272876523969</v>
      </c>
      <c r="J152" s="57">
        <f t="shared" si="24"/>
        <v>425</v>
      </c>
      <c r="K152" s="57"/>
      <c r="L152" s="57">
        <f t="shared" si="38"/>
        <v>10.94777891483956</v>
      </c>
      <c r="M152" s="64">
        <f t="shared" si="25"/>
        <v>425</v>
      </c>
      <c r="N152" s="57"/>
      <c r="O152" s="57">
        <f t="shared" si="26"/>
        <v>425</v>
      </c>
      <c r="P152" s="65">
        <f t="shared" si="27"/>
        <v>13.3517575</v>
      </c>
      <c r="Q152" s="57"/>
      <c r="R152" s="57"/>
      <c r="S152" s="66">
        <f t="shared" si="39"/>
        <v>13.3517575</v>
      </c>
      <c r="T152" s="66">
        <f t="shared" si="28"/>
        <v>2.882093552756723</v>
      </c>
      <c r="U152" s="57">
        <f t="shared" si="29"/>
        <v>425</v>
      </c>
      <c r="V152" s="57">
        <f t="shared" si="30"/>
        <v>2.882093552756723</v>
      </c>
      <c r="W152" s="57">
        <v>10.4</v>
      </c>
      <c r="X152" s="57">
        <f t="shared" si="21"/>
        <v>10.137342154903456</v>
      </c>
      <c r="Y152" s="57">
        <f t="shared" si="31"/>
        <v>-0.3508017397152398</v>
      </c>
      <c r="Z152" s="57">
        <f t="shared" si="32"/>
        <v>-3.5561972640287705</v>
      </c>
      <c r="AA152" s="57">
        <f t="shared" si="33"/>
        <v>6.193314746186386</v>
      </c>
      <c r="AB152">
        <f t="shared" si="34"/>
        <v>-0.3508017397152398</v>
      </c>
      <c r="AC152">
        <f t="shared" si="35"/>
        <v>10.4</v>
      </c>
      <c r="AD152">
        <f t="shared" si="36"/>
        <v>10.4</v>
      </c>
      <c r="AE152">
        <f t="shared" si="37"/>
        <v>10.4</v>
      </c>
    </row>
    <row r="153" spans="1:31" ht="12.75">
      <c r="A153" s="57"/>
      <c r="B153" s="57"/>
      <c r="C153" s="57">
        <v>430</v>
      </c>
      <c r="D153" s="57">
        <f t="shared" si="40"/>
        <v>11.13018694632772</v>
      </c>
      <c r="E153" s="57"/>
      <c r="F153" s="57">
        <f t="shared" si="22"/>
        <v>0.8984575055407661</v>
      </c>
      <c r="G153" s="57"/>
      <c r="H153" s="57"/>
      <c r="I153" s="57">
        <f t="shared" si="23"/>
        <v>0.8984575055407661</v>
      </c>
      <c r="J153" s="57">
        <f t="shared" si="24"/>
        <v>430</v>
      </c>
      <c r="K153" s="57"/>
      <c r="L153" s="57">
        <f t="shared" si="38"/>
        <v>11.13018694632772</v>
      </c>
      <c r="M153" s="64">
        <f t="shared" si="25"/>
        <v>430</v>
      </c>
      <c r="N153" s="57"/>
      <c r="O153" s="57">
        <f t="shared" si="26"/>
        <v>430</v>
      </c>
      <c r="P153" s="65">
        <f t="shared" si="27"/>
        <v>13.508837</v>
      </c>
      <c r="Q153" s="57"/>
      <c r="R153" s="57"/>
      <c r="S153" s="66">
        <f t="shared" si="39"/>
        <v>13.508837</v>
      </c>
      <c r="T153" s="66">
        <f t="shared" si="28"/>
        <v>2.848580837026993</v>
      </c>
      <c r="U153" s="57">
        <f t="shared" si="29"/>
        <v>430</v>
      </c>
      <c r="V153" s="57">
        <f t="shared" si="30"/>
        <v>2.848580837026993</v>
      </c>
      <c r="W153" s="57">
        <v>10.5</v>
      </c>
      <c r="X153" s="57">
        <f t="shared" si="21"/>
        <v>9.285603267991434</v>
      </c>
      <c r="Y153" s="57">
        <f t="shared" si="31"/>
        <v>-0.48353612206584756</v>
      </c>
      <c r="Z153" s="57">
        <f t="shared" si="32"/>
        <v>-4.4899245952465385</v>
      </c>
      <c r="AA153" s="57">
        <f t="shared" si="33"/>
        <v>6.193314746186386</v>
      </c>
      <c r="AB153">
        <f t="shared" si="34"/>
        <v>-0.48353612206584756</v>
      </c>
      <c r="AC153">
        <f t="shared" si="35"/>
        <v>10.5</v>
      </c>
      <c r="AD153">
        <f t="shared" si="36"/>
        <v>10.5</v>
      </c>
      <c r="AE153">
        <f t="shared" si="37"/>
        <v>10.5</v>
      </c>
    </row>
    <row r="154" spans="1:31" ht="12.75">
      <c r="A154" s="57"/>
      <c r="B154" s="57"/>
      <c r="C154" s="57">
        <v>435</v>
      </c>
      <c r="D154" s="57">
        <f t="shared" si="40"/>
        <v>11.312125882716606</v>
      </c>
      <c r="E154" s="57"/>
      <c r="F154" s="57">
        <f t="shared" si="22"/>
        <v>0.8840071356771801</v>
      </c>
      <c r="G154" s="57"/>
      <c r="H154" s="57"/>
      <c r="I154" s="57">
        <f t="shared" si="23"/>
        <v>0.8840071356771801</v>
      </c>
      <c r="J154" s="57">
        <f t="shared" si="24"/>
        <v>435</v>
      </c>
      <c r="K154" s="57"/>
      <c r="L154" s="57">
        <f t="shared" si="38"/>
        <v>11.312125882716606</v>
      </c>
      <c r="M154" s="64">
        <f t="shared" si="25"/>
        <v>435</v>
      </c>
      <c r="N154" s="57"/>
      <c r="O154" s="57">
        <f t="shared" si="26"/>
        <v>435</v>
      </c>
      <c r="P154" s="65">
        <f t="shared" si="27"/>
        <v>13.665916499999998</v>
      </c>
      <c r="Q154" s="57"/>
      <c r="R154" s="57"/>
      <c r="S154" s="66">
        <f t="shared" si="39"/>
        <v>13.665916499999998</v>
      </c>
      <c r="T154" s="66">
        <f t="shared" si="28"/>
        <v>2.8158385285554184</v>
      </c>
      <c r="U154" s="57">
        <f t="shared" si="29"/>
        <v>435</v>
      </c>
      <c r="V154" s="57">
        <f t="shared" si="30"/>
        <v>2.8158385285554184</v>
      </c>
      <c r="W154" s="57">
        <v>10.6</v>
      </c>
      <c r="X154" s="57">
        <f t="shared" si="21"/>
        <v>8.370028034088206</v>
      </c>
      <c r="Y154" s="57">
        <f t="shared" si="31"/>
        <v>-0.6129463068624362</v>
      </c>
      <c r="Z154" s="57">
        <f t="shared" si="32"/>
        <v>-5.130377771829423</v>
      </c>
      <c r="AA154" s="57">
        <f t="shared" si="33"/>
        <v>6.193314746186386</v>
      </c>
      <c r="AB154">
        <f t="shared" si="34"/>
        <v>-0.6129463068624362</v>
      </c>
      <c r="AC154">
        <f t="shared" si="35"/>
        <v>10.6</v>
      </c>
      <c r="AD154">
        <f t="shared" si="36"/>
        <v>10.6</v>
      </c>
      <c r="AE154">
        <f t="shared" si="37"/>
        <v>10.6</v>
      </c>
    </row>
    <row r="155" spans="1:31" ht="12.75">
      <c r="A155" s="57"/>
      <c r="B155" s="57"/>
      <c r="C155" s="57">
        <v>440</v>
      </c>
      <c r="D155" s="57">
        <f t="shared" si="40"/>
        <v>11.493605055325013</v>
      </c>
      <c r="E155" s="57"/>
      <c r="F155" s="57">
        <f t="shared" si="22"/>
        <v>0.870049036126135</v>
      </c>
      <c r="G155" s="57"/>
      <c r="H155" s="57"/>
      <c r="I155" s="57">
        <f t="shared" si="23"/>
        <v>0.870049036126135</v>
      </c>
      <c r="J155" s="57">
        <f t="shared" si="24"/>
        <v>440</v>
      </c>
      <c r="K155" s="57"/>
      <c r="L155" s="57">
        <f t="shared" si="38"/>
        <v>11.493605055325013</v>
      </c>
      <c r="M155" s="64">
        <f t="shared" si="25"/>
        <v>440</v>
      </c>
      <c r="N155" s="57"/>
      <c r="O155" s="57">
        <f t="shared" si="26"/>
        <v>440</v>
      </c>
      <c r="P155" s="65">
        <f t="shared" si="27"/>
        <v>13.822996000000002</v>
      </c>
      <c r="Q155" s="57"/>
      <c r="R155" s="57"/>
      <c r="S155" s="66">
        <f t="shared" si="39"/>
        <v>13.822996000000002</v>
      </c>
      <c r="T155" s="66">
        <f t="shared" si="28"/>
        <v>2.783840363458198</v>
      </c>
      <c r="U155" s="57">
        <f t="shared" si="29"/>
        <v>440</v>
      </c>
      <c r="V155" s="57">
        <f t="shared" si="30"/>
        <v>2.783840363458198</v>
      </c>
      <c r="W155" s="57">
        <v>10.7</v>
      </c>
      <c r="X155" s="57">
        <f t="shared" si="21"/>
        <v>7.396910818421391</v>
      </c>
      <c r="Y155" s="57">
        <f t="shared" si="31"/>
        <v>-0.7381426294033839</v>
      </c>
      <c r="Z155" s="57">
        <f t="shared" si="32"/>
        <v>-5.459975200971902</v>
      </c>
      <c r="AA155" s="57">
        <f t="shared" si="33"/>
        <v>6.193314746186386</v>
      </c>
      <c r="AB155">
        <f t="shared" si="34"/>
        <v>-0.7381426294033839</v>
      </c>
      <c r="AC155">
        <f t="shared" si="35"/>
        <v>10.7</v>
      </c>
      <c r="AD155">
        <f t="shared" si="36"/>
        <v>10.7</v>
      </c>
      <c r="AE155">
        <f t="shared" si="37"/>
        <v>10.7</v>
      </c>
    </row>
    <row r="156" spans="1:31" ht="12.75">
      <c r="A156" s="57"/>
      <c r="B156" s="57"/>
      <c r="C156" s="57">
        <v>445</v>
      </c>
      <c r="D156" s="57">
        <f t="shared" si="40"/>
        <v>11.674633872146957</v>
      </c>
      <c r="E156" s="57"/>
      <c r="F156" s="57">
        <f t="shared" si="22"/>
        <v>0.8565579108958392</v>
      </c>
      <c r="G156" s="57"/>
      <c r="H156" s="57"/>
      <c r="I156" s="57">
        <f t="shared" si="23"/>
        <v>0.8565579108958392</v>
      </c>
      <c r="J156" s="57">
        <f t="shared" si="24"/>
        <v>445</v>
      </c>
      <c r="K156" s="57"/>
      <c r="L156" s="57">
        <f t="shared" si="38"/>
        <v>11.674633872146957</v>
      </c>
      <c r="M156" s="64">
        <f t="shared" si="25"/>
        <v>445</v>
      </c>
      <c r="N156" s="57"/>
      <c r="O156" s="57">
        <f t="shared" si="26"/>
        <v>445</v>
      </c>
      <c r="P156" s="65">
        <f t="shared" si="27"/>
        <v>13.9800755</v>
      </c>
      <c r="Q156" s="57"/>
      <c r="R156" s="57"/>
      <c r="S156" s="66">
        <f t="shared" si="39"/>
        <v>13.9800755</v>
      </c>
      <c r="T156" s="66">
        <f t="shared" si="28"/>
        <v>2.7525612582508026</v>
      </c>
      <c r="U156" s="57">
        <f t="shared" si="29"/>
        <v>445</v>
      </c>
      <c r="V156" s="57">
        <f t="shared" si="30"/>
        <v>2.7525612582508026</v>
      </c>
      <c r="W156" s="57">
        <v>10.8</v>
      </c>
      <c r="X156" s="57">
        <f t="shared" si="21"/>
        <v>6.372941573862094</v>
      </c>
      <c r="Y156" s="57">
        <f t="shared" si="31"/>
        <v>-0.8582643943028209</v>
      </c>
      <c r="Z156" s="57">
        <f t="shared" si="32"/>
        <v>-5.4696688398180155</v>
      </c>
      <c r="AA156" s="57">
        <f t="shared" si="33"/>
        <v>6.193314746186386</v>
      </c>
      <c r="AB156">
        <f t="shared" si="34"/>
        <v>-0.8582643943028209</v>
      </c>
      <c r="AC156">
        <f t="shared" si="35"/>
        <v>10.8</v>
      </c>
      <c r="AD156">
        <f t="shared" si="36"/>
        <v>10.8</v>
      </c>
      <c r="AE156">
        <f t="shared" si="37"/>
        <v>10.8</v>
      </c>
    </row>
    <row r="157" spans="1:31" ht="12.75">
      <c r="A157" s="57"/>
      <c r="B157" s="57"/>
      <c r="C157" s="57">
        <v>450</v>
      </c>
      <c r="D157" s="57">
        <f t="shared" si="40"/>
        <v>11.855221769115396</v>
      </c>
      <c r="E157" s="57"/>
      <c r="F157" s="57">
        <f t="shared" si="22"/>
        <v>0.8435101590466639</v>
      </c>
      <c r="G157" s="57"/>
      <c r="H157" s="57"/>
      <c r="I157" s="57">
        <f t="shared" si="23"/>
        <v>0.8435101590466639</v>
      </c>
      <c r="J157" s="57">
        <f t="shared" si="24"/>
        <v>450</v>
      </c>
      <c r="K157" s="57"/>
      <c r="L157" s="57">
        <f t="shared" si="38"/>
        <v>11.855221769115396</v>
      </c>
      <c r="M157" s="64">
        <f t="shared" si="25"/>
        <v>450</v>
      </c>
      <c r="N157" s="57"/>
      <c r="O157" s="57">
        <f t="shared" si="26"/>
        <v>450</v>
      </c>
      <c r="P157" s="65">
        <f t="shared" si="27"/>
        <v>14.137155</v>
      </c>
      <c r="Q157" s="57"/>
      <c r="R157" s="57"/>
      <c r="S157" s="66">
        <f t="shared" si="39"/>
        <v>14.137155</v>
      </c>
      <c r="T157" s="66">
        <f t="shared" si="28"/>
        <v>2.721977244270238</v>
      </c>
      <c r="U157" s="57">
        <f t="shared" si="29"/>
        <v>450</v>
      </c>
      <c r="V157" s="57">
        <f t="shared" si="30"/>
        <v>2.721977244270238</v>
      </c>
      <c r="W157" s="57">
        <v>10.9</v>
      </c>
      <c r="X157" s="57">
        <f t="shared" si="21"/>
        <v>5.305159849066174</v>
      </c>
      <c r="Y157" s="57">
        <f t="shared" si="31"/>
        <v>-0.9724857925697733</v>
      </c>
      <c r="Z157" s="57">
        <f t="shared" si="32"/>
        <v>-5.159192580528457</v>
      </c>
      <c r="AA157" s="57">
        <f t="shared" si="33"/>
        <v>6.193314746186386</v>
      </c>
      <c r="AB157">
        <f t="shared" si="34"/>
        <v>-0.9724857925697733</v>
      </c>
      <c r="AC157">
        <f t="shared" si="35"/>
        <v>10.9</v>
      </c>
      <c r="AD157">
        <f t="shared" si="36"/>
        <v>10.9</v>
      </c>
      <c r="AE157">
        <f t="shared" si="37"/>
        <v>10.9</v>
      </c>
    </row>
    <row r="158" spans="1:31" ht="12.75">
      <c r="A158" s="57"/>
      <c r="B158" s="57"/>
      <c r="C158" s="57">
        <v>455</v>
      </c>
      <c r="D158" s="57">
        <f t="shared" si="40"/>
        <v>12.035378169214173</v>
      </c>
      <c r="E158" s="57"/>
      <c r="F158" s="57">
        <f t="shared" si="22"/>
        <v>0.8308837378770069</v>
      </c>
      <c r="G158" s="57"/>
      <c r="H158" s="57"/>
      <c r="I158" s="57">
        <f t="shared" si="23"/>
        <v>0.8308837378770069</v>
      </c>
      <c r="J158" s="57">
        <f t="shared" si="24"/>
        <v>455</v>
      </c>
      <c r="K158" s="57"/>
      <c r="L158" s="57">
        <f t="shared" si="38"/>
        <v>12.035378169214173</v>
      </c>
      <c r="M158" s="64">
        <f t="shared" si="25"/>
        <v>455</v>
      </c>
      <c r="N158" s="57"/>
      <c r="O158" s="57">
        <f t="shared" si="26"/>
        <v>455</v>
      </c>
      <c r="P158" s="65">
        <f t="shared" si="27"/>
        <v>14.2942345</v>
      </c>
      <c r="Q158" s="57"/>
      <c r="R158" s="57"/>
      <c r="S158" s="66">
        <f t="shared" si="39"/>
        <v>14.2942345</v>
      </c>
      <c r="T158" s="66">
        <f t="shared" si="28"/>
        <v>2.692065406421115</v>
      </c>
      <c r="U158" s="57">
        <f t="shared" si="29"/>
        <v>455</v>
      </c>
      <c r="V158" s="57">
        <f t="shared" si="30"/>
        <v>2.692065406421115</v>
      </c>
      <c r="W158" s="57">
        <v>11</v>
      </c>
      <c r="X158" s="57">
        <f t="shared" si="21"/>
        <v>4.200906393226521</v>
      </c>
      <c r="Y158" s="57">
        <f t="shared" si="31"/>
        <v>-1.0800215788514997</v>
      </c>
      <c r="Z158" s="57">
        <f t="shared" si="32"/>
        <v>-4.537069555419867</v>
      </c>
      <c r="AA158" s="57">
        <f t="shared" si="33"/>
        <v>6.193314746186386</v>
      </c>
      <c r="AB158">
        <f t="shared" si="34"/>
        <v>-1.0800215788514997</v>
      </c>
      <c r="AC158">
        <f t="shared" si="35"/>
        <v>11</v>
      </c>
      <c r="AD158">
        <f t="shared" si="36"/>
        <v>11</v>
      </c>
      <c r="AE158">
        <f t="shared" si="37"/>
        <v>11</v>
      </c>
    </row>
    <row r="159" spans="1:31" ht="12.75">
      <c r="A159" s="57"/>
      <c r="B159" s="57"/>
      <c r="C159" s="57">
        <v>460</v>
      </c>
      <c r="D159" s="57">
        <f t="shared" si="40"/>
        <v>12.215112448294093</v>
      </c>
      <c r="E159" s="57"/>
      <c r="F159" s="57">
        <f t="shared" si="22"/>
        <v>0.8186580387474497</v>
      </c>
      <c r="G159" s="57"/>
      <c r="H159" s="57"/>
      <c r="I159" s="57">
        <f t="shared" si="23"/>
        <v>0.8186580387474497</v>
      </c>
      <c r="J159" s="57">
        <f t="shared" si="24"/>
        <v>460</v>
      </c>
      <c r="K159" s="57"/>
      <c r="L159" s="57">
        <f t="shared" si="38"/>
        <v>12.215112448294093</v>
      </c>
      <c r="M159" s="64">
        <f t="shared" si="25"/>
        <v>460</v>
      </c>
      <c r="N159" s="57"/>
      <c r="O159" s="57">
        <f t="shared" si="26"/>
        <v>460</v>
      </c>
      <c r="P159" s="65">
        <f t="shared" si="27"/>
        <v>14.451314</v>
      </c>
      <c r="Q159" s="57"/>
      <c r="R159" s="57"/>
      <c r="S159" s="66">
        <f t="shared" si="39"/>
        <v>14.451314</v>
      </c>
      <c r="T159" s="66">
        <f t="shared" si="28"/>
        <v>2.662803825916537</v>
      </c>
      <c r="U159" s="57">
        <f t="shared" si="29"/>
        <v>460</v>
      </c>
      <c r="V159" s="57">
        <f t="shared" si="30"/>
        <v>2.662803825916537</v>
      </c>
      <c r="W159" s="57">
        <v>11.1</v>
      </c>
      <c r="X159" s="57">
        <f t="shared" si="21"/>
        <v>3.067772690142197</v>
      </c>
      <c r="Y159" s="57">
        <f t="shared" si="31"/>
        <v>-1.180132469811317</v>
      </c>
      <c r="Z159" s="57">
        <f t="shared" si="32"/>
        <v>-3.620378161637219</v>
      </c>
      <c r="AA159" s="57">
        <f t="shared" si="33"/>
        <v>6.193314746186386</v>
      </c>
      <c r="AB159">
        <f t="shared" si="34"/>
        <v>-1.180132469811317</v>
      </c>
      <c r="AC159">
        <f t="shared" si="35"/>
        <v>11.1</v>
      </c>
      <c r="AD159">
        <f t="shared" si="36"/>
        <v>11.1</v>
      </c>
      <c r="AE159">
        <f t="shared" si="37"/>
        <v>11.1</v>
      </c>
    </row>
    <row r="160" spans="1:31" ht="12.75">
      <c r="A160" s="57"/>
      <c r="B160" s="57"/>
      <c r="C160" s="57">
        <v>465</v>
      </c>
      <c r="D160" s="57">
        <f t="shared" si="40"/>
        <v>12.394433906618971</v>
      </c>
      <c r="E160" s="57"/>
      <c r="F160" s="57">
        <f t="shared" si="22"/>
        <v>0.80681377425876</v>
      </c>
      <c r="G160" s="57"/>
      <c r="H160" s="57"/>
      <c r="I160" s="57">
        <f t="shared" si="23"/>
        <v>0.80681377425876</v>
      </c>
      <c r="J160" s="57">
        <f t="shared" si="24"/>
        <v>465</v>
      </c>
      <c r="K160" s="57"/>
      <c r="L160" s="57">
        <f t="shared" si="38"/>
        <v>12.394433906618971</v>
      </c>
      <c r="M160" s="64">
        <f t="shared" si="25"/>
        <v>465</v>
      </c>
      <c r="N160" s="57"/>
      <c r="O160" s="57">
        <f t="shared" si="26"/>
        <v>465</v>
      </c>
      <c r="P160" s="65">
        <f t="shared" si="27"/>
        <v>14.6083935</v>
      </c>
      <c r="Q160" s="57"/>
      <c r="R160" s="57"/>
      <c r="S160" s="66">
        <f t="shared" si="39"/>
        <v>14.6083935</v>
      </c>
      <c r="T160" s="66">
        <f t="shared" si="28"/>
        <v>2.6341715267131334</v>
      </c>
      <c r="U160" s="57">
        <f t="shared" si="29"/>
        <v>465</v>
      </c>
      <c r="V160" s="57">
        <f t="shared" si="30"/>
        <v>2.6341715267131334</v>
      </c>
      <c r="W160" s="57">
        <v>11.2</v>
      </c>
      <c r="X160" s="57">
        <f t="shared" si="21"/>
        <v>1.913548768545795</v>
      </c>
      <c r="Y160" s="57">
        <f t="shared" si="31"/>
        <v>-1.2721302265283458</v>
      </c>
      <c r="Z160" s="57">
        <f t="shared" si="32"/>
        <v>-2.4342832284031997</v>
      </c>
      <c r="AA160" s="57">
        <f t="shared" si="33"/>
        <v>6.193314746186386</v>
      </c>
      <c r="AB160">
        <f t="shared" si="34"/>
        <v>-1.2721302265283458</v>
      </c>
      <c r="AC160">
        <f t="shared" si="35"/>
        <v>11.2</v>
      </c>
      <c r="AD160">
        <f t="shared" si="36"/>
        <v>11.2</v>
      </c>
      <c r="AE160">
        <f t="shared" si="37"/>
        <v>11.2</v>
      </c>
    </row>
    <row r="161" spans="1:31" ht="12.75">
      <c r="A161" s="57"/>
      <c r="B161" s="57"/>
      <c r="C161" s="57">
        <v>470</v>
      </c>
      <c r="D161" s="57">
        <f t="shared" si="40"/>
        <v>12.573351745311179</v>
      </c>
      <c r="E161" s="57"/>
      <c r="F161" s="57">
        <f t="shared" si="22"/>
        <v>0.7953328756374906</v>
      </c>
      <c r="G161" s="57"/>
      <c r="H161" s="57"/>
      <c r="I161" s="57">
        <f t="shared" si="23"/>
        <v>0.7953328756374906</v>
      </c>
      <c r="J161" s="57">
        <f t="shared" si="24"/>
        <v>470</v>
      </c>
      <c r="K161" s="57"/>
      <c r="L161" s="57">
        <f t="shared" si="38"/>
        <v>12.573351745311179</v>
      </c>
      <c r="M161" s="64">
        <f t="shared" si="25"/>
        <v>470</v>
      </c>
      <c r="N161" s="57"/>
      <c r="O161" s="57">
        <f t="shared" si="26"/>
        <v>470</v>
      </c>
      <c r="P161" s="65">
        <f t="shared" si="27"/>
        <v>14.765473</v>
      </c>
      <c r="Q161" s="57"/>
      <c r="R161" s="57"/>
      <c r="S161" s="66">
        <f t="shared" si="39"/>
        <v>14.765473</v>
      </c>
      <c r="T161" s="66">
        <f t="shared" si="28"/>
        <v>2.606148425365122</v>
      </c>
      <c r="U161" s="57">
        <f t="shared" si="29"/>
        <v>470</v>
      </c>
      <c r="V161" s="57">
        <f t="shared" si="30"/>
        <v>2.606148425365122</v>
      </c>
      <c r="W161" s="57">
        <v>11.3</v>
      </c>
      <c r="X161" s="57">
        <f t="shared" si="21"/>
        <v>0.7461696474811331</v>
      </c>
      <c r="Y161" s="57">
        <f t="shared" si="31"/>
        <v>-1.3553823859788354</v>
      </c>
      <c r="Z161" s="57">
        <f t="shared" si="32"/>
        <v>-1.0113451971479648</v>
      </c>
      <c r="AA161" s="57">
        <f t="shared" si="33"/>
        <v>6.193314746186386</v>
      </c>
      <c r="AB161">
        <f t="shared" si="34"/>
        <v>-1.3553823859788354</v>
      </c>
      <c r="AC161">
        <f t="shared" si="35"/>
        <v>11.3</v>
      </c>
      <c r="AD161">
        <f t="shared" si="36"/>
        <v>11.3</v>
      </c>
      <c r="AE161">
        <f t="shared" si="37"/>
        <v>11.3</v>
      </c>
    </row>
    <row r="162" spans="1:31" ht="12.75">
      <c r="A162" s="57"/>
      <c r="B162" s="57"/>
      <c r="C162" s="57">
        <v>475</v>
      </c>
      <c r="D162" s="57">
        <f t="shared" si="40"/>
        <v>12.751875046987546</v>
      </c>
      <c r="E162" s="57"/>
      <c r="F162" s="57">
        <f t="shared" si="22"/>
        <v>0.7841983993061759</v>
      </c>
      <c r="G162" s="57"/>
      <c r="H162" s="57"/>
      <c r="I162" s="57">
        <f t="shared" si="23"/>
        <v>0.7841983993061759</v>
      </c>
      <c r="J162" s="57">
        <f t="shared" si="24"/>
        <v>475</v>
      </c>
      <c r="K162" s="57"/>
      <c r="L162" s="57">
        <f t="shared" si="38"/>
        <v>12.751875046987546</v>
      </c>
      <c r="M162" s="64">
        <f t="shared" si="25"/>
        <v>475</v>
      </c>
      <c r="N162" s="57"/>
      <c r="O162" s="57">
        <f t="shared" si="26"/>
        <v>475</v>
      </c>
      <c r="P162" s="65">
        <f t="shared" si="27"/>
        <v>14.9225525</v>
      </c>
      <c r="Q162" s="57"/>
      <c r="R162" s="57"/>
      <c r="S162" s="66">
        <f t="shared" si="39"/>
        <v>14.9225525</v>
      </c>
      <c r="T162" s="66">
        <f t="shared" si="28"/>
        <v>2.5787152840454888</v>
      </c>
      <c r="U162" s="57">
        <f t="shared" si="29"/>
        <v>475</v>
      </c>
      <c r="V162" s="57">
        <f t="shared" si="30"/>
        <v>2.5787152840454888</v>
      </c>
      <c r="W162" s="57">
        <v>11.4</v>
      </c>
      <c r="X162" s="57">
        <f t="shared" si="21"/>
        <v>-0.42633921509371553</v>
      </c>
      <c r="Y162" s="57">
        <f t="shared" si="31"/>
        <v>-1.4293166090712839</v>
      </c>
      <c r="Z162" s="57">
        <f t="shared" si="32"/>
        <v>0.6093737212318622</v>
      </c>
      <c r="AA162" s="57">
        <f t="shared" si="33"/>
        <v>6.193314746186386</v>
      </c>
      <c r="AB162">
        <f t="shared" si="34"/>
        <v>-1.4293166090712839</v>
      </c>
      <c r="AC162">
        <f t="shared" si="35"/>
        <v>11.4</v>
      </c>
      <c r="AD162">
        <f t="shared" si="36"/>
        <v>11.4</v>
      </c>
      <c r="AE162">
        <f t="shared" si="37"/>
        <v>11.4</v>
      </c>
    </row>
    <row r="163" spans="1:31" ht="12.75">
      <c r="A163" s="57"/>
      <c r="B163" s="57"/>
      <c r="C163" s="57">
        <v>480</v>
      </c>
      <c r="D163" s="57">
        <f t="shared" si="40"/>
        <v>12.930012759979325</v>
      </c>
      <c r="E163" s="57"/>
      <c r="F163" s="57">
        <f t="shared" si="22"/>
        <v>0.7733944417248966</v>
      </c>
      <c r="G163" s="57"/>
      <c r="H163" s="57"/>
      <c r="I163" s="57">
        <f t="shared" si="23"/>
        <v>0.7733944417248966</v>
      </c>
      <c r="J163" s="57">
        <f t="shared" si="24"/>
        <v>480</v>
      </c>
      <c r="K163" s="57"/>
      <c r="L163" s="57">
        <f t="shared" si="38"/>
        <v>12.930012759979325</v>
      </c>
      <c r="M163" s="64">
        <f t="shared" si="25"/>
        <v>480</v>
      </c>
      <c r="N163" s="57"/>
      <c r="O163" s="57">
        <f t="shared" si="26"/>
        <v>480</v>
      </c>
      <c r="P163" s="65">
        <f t="shared" si="27"/>
        <v>15.079632</v>
      </c>
      <c r="Q163" s="57"/>
      <c r="R163" s="57"/>
      <c r="S163" s="66">
        <f t="shared" si="39"/>
        <v>15.079632</v>
      </c>
      <c r="T163" s="66">
        <f t="shared" si="28"/>
        <v>2.551853666503348</v>
      </c>
      <c r="U163" s="57">
        <f t="shared" si="29"/>
        <v>480</v>
      </c>
      <c r="V163" s="57">
        <f t="shared" si="30"/>
        <v>2.551853666503348</v>
      </c>
      <c r="W163" s="57">
        <v>11.5</v>
      </c>
      <c r="X163" s="57">
        <f t="shared" si="21"/>
        <v>-1.5959170954496151</v>
      </c>
      <c r="Y163" s="57">
        <f t="shared" si="31"/>
        <v>-1.4934246153435988</v>
      </c>
      <c r="Z163" s="57">
        <f t="shared" si="32"/>
        <v>2.383381874392115</v>
      </c>
      <c r="AA163" s="57">
        <f t="shared" si="33"/>
        <v>6.193314746186386</v>
      </c>
      <c r="AB163">
        <f t="shared" si="34"/>
        <v>-1.4934246153435988</v>
      </c>
      <c r="AC163">
        <f t="shared" si="35"/>
        <v>11.5</v>
      </c>
      <c r="AD163">
        <f t="shared" si="36"/>
        <v>11.5</v>
      </c>
      <c r="AE163">
        <f t="shared" si="37"/>
        <v>11.5</v>
      </c>
    </row>
    <row r="164" spans="1:31" ht="12.75">
      <c r="A164" s="57"/>
      <c r="B164" s="57"/>
      <c r="C164" s="57">
        <v>485</v>
      </c>
      <c r="D164" s="57">
        <f t="shared" si="40"/>
        <v>13.107773685617182</v>
      </c>
      <c r="E164" s="57"/>
      <c r="F164" s="57">
        <f t="shared" si="22"/>
        <v>0.7629060616886252</v>
      </c>
      <c r="G164" s="57"/>
      <c r="H164" s="57"/>
      <c r="I164" s="57">
        <f t="shared" si="23"/>
        <v>0.7629060616886252</v>
      </c>
      <c r="J164" s="57">
        <f t="shared" si="24"/>
        <v>485</v>
      </c>
      <c r="K164" s="57"/>
      <c r="L164" s="57">
        <f t="shared" si="38"/>
        <v>13.107773685617182</v>
      </c>
      <c r="M164" s="64">
        <f t="shared" si="25"/>
        <v>485</v>
      </c>
      <c r="N164" s="57"/>
      <c r="O164" s="57">
        <f t="shared" si="26"/>
        <v>485</v>
      </c>
      <c r="P164" s="65">
        <f t="shared" si="27"/>
        <v>15.236711499999998</v>
      </c>
      <c r="Q164" s="57"/>
      <c r="R164" s="57"/>
      <c r="S164" s="66">
        <f t="shared" si="39"/>
        <v>15.236711499999998</v>
      </c>
      <c r="T164" s="66">
        <f t="shared" si="28"/>
        <v>2.525545896745582</v>
      </c>
      <c r="U164" s="57">
        <f t="shared" si="29"/>
        <v>485</v>
      </c>
      <c r="V164" s="57">
        <f t="shared" si="30"/>
        <v>2.525545896745582</v>
      </c>
      <c r="W164" s="57">
        <v>11.6</v>
      </c>
      <c r="X164" s="57">
        <f t="shared" si="21"/>
        <v>-2.7545234196735007</v>
      </c>
      <c r="Y164" s="57">
        <f t="shared" si="31"/>
        <v>-1.547265677272193</v>
      </c>
      <c r="Z164" s="57">
        <f t="shared" si="32"/>
        <v>4.2619795445032365</v>
      </c>
      <c r="AA164" s="57">
        <f t="shared" si="33"/>
        <v>6.193314746186386</v>
      </c>
      <c r="AB164">
        <f t="shared" si="34"/>
        <v>-1.547265677272193</v>
      </c>
      <c r="AC164">
        <f t="shared" si="35"/>
        <v>11.6</v>
      </c>
      <c r="AD164">
        <f t="shared" si="36"/>
        <v>11.6</v>
      </c>
      <c r="AE164">
        <f t="shared" si="37"/>
        <v>11.6</v>
      </c>
    </row>
    <row r="165" spans="1:31" ht="12.75">
      <c r="A165" s="57"/>
      <c r="B165" s="57"/>
      <c r="C165" s="57">
        <v>490</v>
      </c>
      <c r="D165" s="57">
        <f t="shared" si="40"/>
        <v>13.285166468136381</v>
      </c>
      <c r="E165" s="57"/>
      <c r="F165" s="57">
        <f t="shared" si="22"/>
        <v>0.7527192093515996</v>
      </c>
      <c r="G165" s="57"/>
      <c r="H165" s="57"/>
      <c r="I165" s="57">
        <f t="shared" si="23"/>
        <v>0.7527192093515996</v>
      </c>
      <c r="J165" s="57">
        <f t="shared" si="24"/>
        <v>490</v>
      </c>
      <c r="K165" s="57"/>
      <c r="L165" s="57">
        <f t="shared" si="38"/>
        <v>13.285166468136381</v>
      </c>
      <c r="M165" s="64">
        <f t="shared" si="25"/>
        <v>490</v>
      </c>
      <c r="N165" s="57"/>
      <c r="O165" s="57">
        <f t="shared" si="26"/>
        <v>490</v>
      </c>
      <c r="P165" s="65">
        <f t="shared" si="27"/>
        <v>15.393790999999998</v>
      </c>
      <c r="Q165" s="57"/>
      <c r="R165" s="57"/>
      <c r="S165" s="66">
        <f t="shared" si="39"/>
        <v>15.393790999999998</v>
      </c>
      <c r="T165" s="66">
        <f t="shared" si="28"/>
        <v>2.4997750202481774</v>
      </c>
      <c r="U165" s="57">
        <f t="shared" si="29"/>
        <v>490</v>
      </c>
      <c r="V165" s="57">
        <f t="shared" si="30"/>
        <v>2.4997750202481774</v>
      </c>
      <c r="W165" s="57">
        <v>11.7</v>
      </c>
      <c r="X165" s="57">
        <f t="shared" si="21"/>
        <v>-3.8941930407302223</v>
      </c>
      <c r="Y165" s="57">
        <f t="shared" si="31"/>
        <v>-1.5904696501704523</v>
      </c>
      <c r="Z165" s="57">
        <f t="shared" si="32"/>
        <v>6.193595843186406</v>
      </c>
      <c r="AA165" s="57">
        <f t="shared" si="33"/>
        <v>6.193314746186386</v>
      </c>
      <c r="AB165">
        <f t="shared" si="34"/>
        <v>-1.5904696501704523</v>
      </c>
      <c r="AC165">
        <f t="shared" si="35"/>
        <v>11.7</v>
      </c>
      <c r="AD165">
        <f t="shared" si="36"/>
        <v>11.7</v>
      </c>
      <c r="AE165">
        <f t="shared" si="37"/>
        <v>11.7</v>
      </c>
    </row>
    <row r="166" spans="1:31" ht="12.75">
      <c r="A166" s="57"/>
      <c r="B166" s="57"/>
      <c r="C166" s="57">
        <v>495</v>
      </c>
      <c r="D166" s="57">
        <f t="shared" si="40"/>
        <v>13.462199586820491</v>
      </c>
      <c r="E166" s="57"/>
      <c r="F166" s="57">
        <f t="shared" si="22"/>
        <v>0.7428206613271439</v>
      </c>
      <c r="G166" s="57"/>
      <c r="H166" s="57"/>
      <c r="I166" s="57">
        <f t="shared" si="23"/>
        <v>0.7428206613271439</v>
      </c>
      <c r="J166" s="57">
        <f t="shared" si="24"/>
        <v>495</v>
      </c>
      <c r="K166" s="57"/>
      <c r="L166" s="57">
        <f t="shared" si="38"/>
        <v>13.462199586820491</v>
      </c>
      <c r="M166" s="64">
        <f t="shared" si="25"/>
        <v>495</v>
      </c>
      <c r="N166" s="57"/>
      <c r="O166" s="57">
        <f t="shared" si="26"/>
        <v>495</v>
      </c>
      <c r="P166" s="65">
        <f t="shared" si="27"/>
        <v>15.550870499999998</v>
      </c>
      <c r="Q166" s="57"/>
      <c r="R166" s="57"/>
      <c r="S166" s="66">
        <f t="shared" si="39"/>
        <v>15.550870499999998</v>
      </c>
      <c r="T166" s="66">
        <f t="shared" si="28"/>
        <v>2.4745247675183983</v>
      </c>
      <c r="U166" s="57">
        <f t="shared" si="29"/>
        <v>495</v>
      </c>
      <c r="V166" s="57">
        <f t="shared" si="30"/>
        <v>2.4745247675183983</v>
      </c>
      <c r="W166" s="57">
        <v>11.8</v>
      </c>
      <c r="X166" s="57">
        <f t="shared" si="21"/>
        <v>-5.0070909969824156</v>
      </c>
      <c r="Y166" s="57">
        <f t="shared" si="31"/>
        <v>-1.6227395168467396</v>
      </c>
      <c r="Z166" s="57">
        <f t="shared" si="32"/>
        <v>8.125204425250905</v>
      </c>
      <c r="AA166" s="57">
        <f t="shared" si="33"/>
        <v>6.193314746186386</v>
      </c>
      <c r="AB166">
        <f t="shared" si="34"/>
        <v>-1.6227395168467396</v>
      </c>
      <c r="AC166">
        <f t="shared" si="35"/>
        <v>11.8</v>
      </c>
      <c r="AD166">
        <f t="shared" si="36"/>
        <v>11.8</v>
      </c>
      <c r="AE166">
        <f t="shared" si="37"/>
        <v>11.8</v>
      </c>
    </row>
    <row r="167" spans="1:31" ht="12.75">
      <c r="A167" s="57"/>
      <c r="B167" s="57"/>
      <c r="C167" s="57">
        <v>500</v>
      </c>
      <c r="D167" s="57">
        <f t="shared" si="40"/>
        <v>13.638881350055833</v>
      </c>
      <c r="E167" s="57"/>
      <c r="F167" s="57">
        <f t="shared" si="22"/>
        <v>0.733197961279945</v>
      </c>
      <c r="G167" s="57"/>
      <c r="H167" s="57"/>
      <c r="I167" s="57">
        <f t="shared" si="23"/>
        <v>0.733197961279945</v>
      </c>
      <c r="J167" s="57">
        <f t="shared" si="24"/>
        <v>500</v>
      </c>
      <c r="K167" s="57"/>
      <c r="L167" s="57">
        <f t="shared" si="38"/>
        <v>13.638881350055833</v>
      </c>
      <c r="M167" s="64">
        <f t="shared" si="25"/>
        <v>500</v>
      </c>
      <c r="N167" s="57"/>
      <c r="O167" s="57">
        <f t="shared" si="26"/>
        <v>500</v>
      </c>
      <c r="P167" s="65">
        <f t="shared" si="27"/>
        <v>15.707949999999999</v>
      </c>
      <c r="Q167" s="57"/>
      <c r="R167" s="57"/>
      <c r="S167" s="66">
        <f t="shared" si="39"/>
        <v>15.707949999999999</v>
      </c>
      <c r="T167" s="66">
        <f t="shared" si="28"/>
        <v>2.449779519843214</v>
      </c>
      <c r="U167" s="57">
        <f t="shared" si="29"/>
        <v>500</v>
      </c>
      <c r="V167" s="57">
        <f t="shared" si="30"/>
        <v>2.449779519843214</v>
      </c>
      <c r="W167" s="57">
        <v>11.9</v>
      </c>
      <c r="X167" s="57">
        <f t="shared" si="21"/>
        <v>-6.085566375715908</v>
      </c>
      <c r="Y167" s="57">
        <f t="shared" si="31"/>
        <v>-1.6438534295279936</v>
      </c>
      <c r="Z167" s="57">
        <f t="shared" si="32"/>
        <v>10.003779157340839</v>
      </c>
      <c r="AA167" s="57">
        <f t="shared" si="33"/>
        <v>6.193314746186386</v>
      </c>
      <c r="AB167">
        <f t="shared" si="34"/>
        <v>-1.6438534295279936</v>
      </c>
      <c r="AC167">
        <f t="shared" si="35"/>
        <v>11.9</v>
      </c>
      <c r="AD167">
        <f t="shared" si="36"/>
        <v>11.9</v>
      </c>
      <c r="AE167">
        <f t="shared" si="37"/>
        <v>11.9</v>
      </c>
    </row>
    <row r="168" spans="1:31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>
        <v>12</v>
      </c>
      <c r="X168" s="57">
        <f t="shared" si="21"/>
        <v>-7.122204911372379</v>
      </c>
      <c r="Y168" s="57">
        <f t="shared" si="31"/>
        <v>-1.6536662350112021</v>
      </c>
      <c r="Z168" s="57">
        <f t="shared" si="32"/>
        <v>11.777749780767454</v>
      </c>
      <c r="AA168" s="57">
        <f t="shared" si="33"/>
        <v>6.193314746186386</v>
      </c>
      <c r="AB168">
        <f t="shared" si="34"/>
        <v>-1.6536662350112021</v>
      </c>
      <c r="AC168">
        <f t="shared" si="35"/>
        <v>12</v>
      </c>
      <c r="AD168">
        <f t="shared" si="36"/>
        <v>12</v>
      </c>
      <c r="AE168">
        <f t="shared" si="37"/>
        <v>12</v>
      </c>
    </row>
    <row r="169" spans="1:31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>
        <v>12.1</v>
      </c>
      <c r="X169" s="57">
        <f t="shared" si="21"/>
        <v>-8.109879956887875</v>
      </c>
      <c r="Y169" s="57">
        <f t="shared" si="31"/>
        <v>-1.6521104725576596</v>
      </c>
      <c r="Z169" s="57">
        <f t="shared" si="32"/>
        <v>13.398417607959919</v>
      </c>
      <c r="AA169" s="57">
        <f t="shared" si="33"/>
        <v>6.193314746186386</v>
      </c>
      <c r="AB169">
        <f t="shared" si="34"/>
        <v>-1.6521104725576596</v>
      </c>
      <c r="AC169">
        <f t="shared" si="35"/>
        <v>12.1</v>
      </c>
      <c r="AD169">
        <f t="shared" si="36"/>
        <v>12.1</v>
      </c>
      <c r="AE169">
        <f t="shared" si="37"/>
        <v>12.1</v>
      </c>
    </row>
    <row r="170" spans="1:31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>
        <v>12.2</v>
      </c>
      <c r="X170" s="57">
        <f t="shared" si="21"/>
        <v>-9.041801477721824</v>
      </c>
      <c r="Y170" s="57">
        <f t="shared" si="31"/>
        <v>-1.6391968376697426</v>
      </c>
      <c r="Z170" s="57">
        <f t="shared" si="32"/>
        <v>14.82129238911922</v>
      </c>
      <c r="AA170" s="57">
        <f t="shared" si="33"/>
        <v>6.193314746186386</v>
      </c>
      <c r="AB170">
        <f t="shared" si="34"/>
        <v>-1.6391968376697426</v>
      </c>
      <c r="AC170">
        <f t="shared" si="35"/>
        <v>12.2</v>
      </c>
      <c r="AD170">
        <f t="shared" si="36"/>
        <v>12.2</v>
      </c>
      <c r="AE170">
        <f t="shared" si="37"/>
        <v>12.2</v>
      </c>
    </row>
    <row r="171" spans="1:31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>
        <v>12.3</v>
      </c>
      <c r="X171" s="57">
        <f t="shared" si="21"/>
        <v>-9.911562731753564</v>
      </c>
      <c r="Y171" s="57">
        <f t="shared" si="31"/>
        <v>-1.6150141085618366</v>
      </c>
      <c r="Z171" s="57">
        <f t="shared" si="32"/>
        <v>16.007313649677705</v>
      </c>
      <c r="AA171" s="57">
        <f t="shared" si="33"/>
        <v>6.193314746186386</v>
      </c>
      <c r="AB171">
        <f t="shared" si="34"/>
        <v>-1.6150141085618366</v>
      </c>
      <c r="AC171">
        <f t="shared" si="35"/>
        <v>12.3</v>
      </c>
      <c r="AD171">
        <f t="shared" si="36"/>
        <v>12.3</v>
      </c>
      <c r="AE171">
        <f t="shared" si="37"/>
        <v>12.3</v>
      </c>
    </row>
    <row r="172" spans="1:31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>
        <v>12.4</v>
      </c>
      <c r="X172" s="57">
        <f t="shared" si="21"/>
        <v>-10.713184314133535</v>
      </c>
      <c r="Y172" s="57">
        <f t="shared" si="31"/>
        <v>-1.5797285358309099</v>
      </c>
      <c r="Z172" s="57">
        <f t="shared" si="32"/>
        <v>16.92392297065284</v>
      </c>
      <c r="AA172" s="57">
        <f t="shared" si="33"/>
        <v>6.193314746186386</v>
      </c>
      <c r="AB172">
        <f t="shared" si="34"/>
        <v>-1.5797285358309099</v>
      </c>
      <c r="AC172">
        <f t="shared" si="35"/>
        <v>12.4</v>
      </c>
      <c r="AD172">
        <f t="shared" si="36"/>
        <v>12.4</v>
      </c>
      <c r="AE172">
        <f t="shared" si="37"/>
        <v>12.4</v>
      </c>
    </row>
    <row r="173" spans="1:31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>
        <v>12.5</v>
      </c>
      <c r="X173" s="57">
        <f t="shared" si="21"/>
        <v>-11.441155264290618</v>
      </c>
      <c r="Y173" s="57">
        <f t="shared" si="31"/>
        <v>-1.5335826995226154</v>
      </c>
      <c r="Z173" s="57">
        <f t="shared" si="32"/>
        <v>17.54595777586819</v>
      </c>
      <c r="AA173" s="57">
        <f t="shared" si="33"/>
        <v>6.193314746186386</v>
      </c>
      <c r="AB173">
        <f t="shared" si="34"/>
        <v>-1.5335826995226154</v>
      </c>
      <c r="AC173">
        <f t="shared" si="35"/>
        <v>12.5</v>
      </c>
      <c r="AD173">
        <f t="shared" si="36"/>
        <v>12.5</v>
      </c>
      <c r="AE173">
        <f t="shared" si="37"/>
        <v>12.5</v>
      </c>
    </row>
    <row r="174" spans="1:31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>
        <v>12.6</v>
      </c>
      <c r="X174" s="57">
        <f t="shared" si="21"/>
        <v>-12.090470952495098</v>
      </c>
      <c r="Y174" s="57">
        <f t="shared" si="31"/>
        <v>-1.4768938414502997</v>
      </c>
      <c r="Z174" s="57">
        <f t="shared" si="32"/>
        <v>17.856342089973747</v>
      </c>
      <c r="AA174" s="57">
        <f t="shared" si="33"/>
        <v>6.193314746186386</v>
      </c>
      <c r="AB174">
        <f t="shared" si="34"/>
        <v>-1.4768938414502997</v>
      </c>
      <c r="AC174">
        <f t="shared" si="35"/>
        <v>12.6</v>
      </c>
      <c r="AD174">
        <f t="shared" si="36"/>
        <v>12.6</v>
      </c>
      <c r="AE174">
        <f t="shared" si="37"/>
        <v>12.6</v>
      </c>
    </row>
    <row r="175" spans="1:31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>
        <v>12.7</v>
      </c>
      <c r="X175" s="57">
        <f t="shared" si="21"/>
        <v>-12.656667485515374</v>
      </c>
      <c r="Y175" s="57">
        <f t="shared" si="31"/>
        <v>-1.410051684231871</v>
      </c>
      <c r="Z175" s="57">
        <f t="shared" si="32"/>
        <v>17.846555304713714</v>
      </c>
      <c r="AA175" s="57">
        <f t="shared" si="33"/>
        <v>6.193314746186386</v>
      </c>
      <c r="AB175">
        <f t="shared" si="34"/>
        <v>-1.410051684231871</v>
      </c>
      <c r="AC175">
        <f t="shared" si="35"/>
        <v>12.7</v>
      </c>
      <c r="AD175">
        <f t="shared" si="36"/>
        <v>12.7</v>
      </c>
      <c r="AE175">
        <f t="shared" si="37"/>
        <v>12.7</v>
      </c>
    </row>
    <row r="176" spans="1:31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>
        <v>12.8</v>
      </c>
      <c r="X176" s="57">
        <f aca="true" t="shared" si="41" ref="X176:X239">$P$2*SIN(6.28318*$D$14*W176/1000)</f>
        <v>-13.135852394838237</v>
      </c>
      <c r="Y176" s="57">
        <f t="shared" si="31"/>
        <v>-1.3335157520380971</v>
      </c>
      <c r="Z176" s="57">
        <f t="shared" si="32"/>
        <v>17.51686608496415</v>
      </c>
      <c r="AA176" s="57">
        <f t="shared" si="33"/>
        <v>6.193314746186386</v>
      </c>
      <c r="AB176">
        <f t="shared" si="34"/>
        <v>-1.3335157520380971</v>
      </c>
      <c r="AC176">
        <f t="shared" si="35"/>
        <v>12.8</v>
      </c>
      <c r="AD176">
        <f t="shared" si="36"/>
        <v>12.8</v>
      </c>
      <c r="AE176">
        <f t="shared" si="37"/>
        <v>12.8</v>
      </c>
    </row>
    <row r="177" spans="1:31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>
        <v>12.9</v>
      </c>
      <c r="X177" s="57">
        <f t="shared" si="41"/>
        <v>-13.524731396477822</v>
      </c>
      <c r="Y177" s="57">
        <f aca="true" t="shared" si="42" ref="Y177:Y240">$P$3*SIN(6.28318*$D$14*W177/1000+(3.1416*$U$3/180))</f>
        <v>-1.2478122114716048</v>
      </c>
      <c r="Z177" s="57">
        <f aca="true" t="shared" si="43" ref="Z177:Z240">X177*Y177*$L$42</f>
        <v>16.876324993398438</v>
      </c>
      <c r="AA177" s="57">
        <f aca="true" t="shared" si="44" ref="AA177:AA240">$D$8*$D$3*COS(3.1416*($U$3)/180)*$S$42</f>
        <v>6.193314746186386</v>
      </c>
      <c r="AB177">
        <f aca="true" t="shared" si="45" ref="AB177:AB240">Y177*$G$42</f>
        <v>-1.2478122114716048</v>
      </c>
      <c r="AC177">
        <f aca="true" t="shared" si="46" ref="AC177:AC240">W177*$G$42</f>
        <v>12.9</v>
      </c>
      <c r="AD177">
        <f aca="true" t="shared" si="47" ref="AD177:AD240">W177*$L$42</f>
        <v>12.9</v>
      </c>
      <c r="AE177">
        <f aca="true" t="shared" si="48" ref="AE177:AE240">W177*$S$42</f>
        <v>12.9</v>
      </c>
    </row>
    <row r="178" spans="1:31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>
        <v>13</v>
      </c>
      <c r="X178" s="57">
        <f t="shared" si="41"/>
        <v>-13.820631038406331</v>
      </c>
      <c r="Y178" s="57">
        <f t="shared" si="42"/>
        <v>-1.1535302542947456</v>
      </c>
      <c r="Z178" s="57">
        <f t="shared" si="43"/>
        <v>15.94251603624671</v>
      </c>
      <c r="AA178" s="57">
        <f t="shared" si="44"/>
        <v>6.193314746186386</v>
      </c>
      <c r="AB178">
        <f t="shared" si="45"/>
        <v>-1.1535302542947456</v>
      </c>
      <c r="AC178">
        <f t="shared" si="46"/>
        <v>13</v>
      </c>
      <c r="AD178">
        <f t="shared" si="47"/>
        <v>13</v>
      </c>
      <c r="AE178">
        <f t="shared" si="48"/>
        <v>13</v>
      </c>
    </row>
    <row r="179" spans="1:31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>
        <v>13.1</v>
      </c>
      <c r="X179" s="57">
        <f t="shared" si="41"/>
        <v>-14.021517079910307</v>
      </c>
      <c r="Y179" s="57">
        <f t="shared" si="42"/>
        <v>-1.0513180468742789</v>
      </c>
      <c r="Z179" s="57">
        <f t="shared" si="43"/>
        <v>14.741073950665646</v>
      </c>
      <c r="AA179" s="57">
        <f t="shared" si="44"/>
        <v>6.193314746186386</v>
      </c>
      <c r="AB179">
        <f t="shared" si="45"/>
        <v>-1.0513180468742789</v>
      </c>
      <c r="AC179">
        <f t="shared" si="46"/>
        <v>13.1</v>
      </c>
      <c r="AD179">
        <f t="shared" si="47"/>
        <v>13.1</v>
      </c>
      <c r="AE179">
        <f t="shared" si="48"/>
        <v>13.1</v>
      </c>
    </row>
    <row r="180" spans="1:31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>
        <v>13.2</v>
      </c>
      <c r="X180" s="57">
        <f t="shared" si="41"/>
        <v>-14.126008476518972</v>
      </c>
      <c r="Y180" s="57">
        <f t="shared" si="42"/>
        <v>-0.9418782741894431</v>
      </c>
      <c r="Z180" s="57">
        <f t="shared" si="43"/>
        <v>13.304980485049136</v>
      </c>
      <c r="AA180" s="57">
        <f t="shared" si="44"/>
        <v>6.193314746186386</v>
      </c>
      <c r="AB180">
        <f t="shared" si="45"/>
        <v>-0.9418782741894431</v>
      </c>
      <c r="AC180">
        <f t="shared" si="46"/>
        <v>13.2</v>
      </c>
      <c r="AD180">
        <f t="shared" si="47"/>
        <v>13.2</v>
      </c>
      <c r="AE180">
        <f t="shared" si="48"/>
        <v>13.2</v>
      </c>
    </row>
    <row r="181" spans="1:31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>
        <v>13.3</v>
      </c>
      <c r="X181" s="57">
        <f t="shared" si="41"/>
        <v>-14.133386874361392</v>
      </c>
      <c r="Y181" s="57">
        <f t="shared" si="42"/>
        <v>-0.8259633090373681</v>
      </c>
      <c r="Z181" s="57">
        <f t="shared" si="43"/>
        <v>11.673658990652841</v>
      </c>
      <c r="AA181" s="57">
        <f t="shared" si="44"/>
        <v>6.193314746186386</v>
      </c>
      <c r="AB181">
        <f t="shared" si="45"/>
        <v>-0.8259633090373681</v>
      </c>
      <c r="AC181">
        <f t="shared" si="46"/>
        <v>13.3</v>
      </c>
      <c r="AD181">
        <f t="shared" si="47"/>
        <v>13.3</v>
      </c>
      <c r="AE181">
        <f t="shared" si="48"/>
        <v>13.3</v>
      </c>
    </row>
    <row r="182" spans="1:31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>
        <v>13.4</v>
      </c>
      <c r="X182" s="57">
        <f t="shared" si="41"/>
        <v>-14.043601548681039</v>
      </c>
      <c r="Y182" s="57">
        <f t="shared" si="42"/>
        <v>-0.704370039646351</v>
      </c>
      <c r="Z182" s="57">
        <f t="shared" si="43"/>
        <v>9.89189217962202</v>
      </c>
      <c r="AA182" s="57">
        <f t="shared" si="44"/>
        <v>6.193314746186386</v>
      </c>
      <c r="AB182">
        <f t="shared" si="45"/>
        <v>-0.704370039646351</v>
      </c>
      <c r="AC182">
        <f t="shared" si="46"/>
        <v>13.4</v>
      </c>
      <c r="AD182">
        <f t="shared" si="47"/>
        <v>13.4</v>
      </c>
      <c r="AE182">
        <f t="shared" si="48"/>
        <v>13.4</v>
      </c>
    </row>
    <row r="183" spans="1:31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>
        <v>13.5</v>
      </c>
      <c r="X183" s="57">
        <f t="shared" si="41"/>
        <v>-13.857269752556636</v>
      </c>
      <c r="Y183" s="57">
        <f t="shared" si="42"/>
        <v>-0.5779343912560019</v>
      </c>
      <c r="Z183" s="57">
        <f t="shared" si="43"/>
        <v>8.008592758914027</v>
      </c>
      <c r="AA183" s="57">
        <f t="shared" si="44"/>
        <v>6.193314746186386</v>
      </c>
      <c r="AB183">
        <f t="shared" si="45"/>
        <v>-0.5779343912560019</v>
      </c>
      <c r="AC183">
        <f t="shared" si="46"/>
        <v>13.5</v>
      </c>
      <c r="AD183">
        <f t="shared" si="47"/>
        <v>13.5</v>
      </c>
      <c r="AE183">
        <f t="shared" si="48"/>
        <v>13.5</v>
      </c>
    </row>
    <row r="184" spans="1:31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>
        <v>13.6</v>
      </c>
      <c r="X184" s="57">
        <f t="shared" si="41"/>
        <v>-13.57567247343181</v>
      </c>
      <c r="Y184" s="57">
        <f t="shared" si="42"/>
        <v>-0.447525579327039</v>
      </c>
      <c r="Z184" s="57">
        <f t="shared" si="43"/>
        <v>6.075460688426707</v>
      </c>
      <c r="AA184" s="57">
        <f t="shared" si="44"/>
        <v>6.193314746186386</v>
      </c>
      <c r="AB184">
        <f t="shared" si="45"/>
        <v>-0.447525579327039</v>
      </c>
      <c r="AC184">
        <f t="shared" si="46"/>
        <v>13.6</v>
      </c>
      <c r="AD184">
        <f t="shared" si="47"/>
        <v>13.6</v>
      </c>
      <c r="AE184">
        <f t="shared" si="48"/>
        <v>13.6</v>
      </c>
    </row>
    <row r="185" spans="1:31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>
        <v>13.7</v>
      </c>
      <c r="X185" s="57">
        <f t="shared" si="41"/>
        <v>-13.200745626626583</v>
      </c>
      <c r="Y185" s="57">
        <f t="shared" si="42"/>
        <v>-0.31404013388867025</v>
      </c>
      <c r="Z185" s="57">
        <f t="shared" si="43"/>
        <v>4.14556392401609</v>
      </c>
      <c r="AA185" s="57">
        <f t="shared" si="44"/>
        <v>6.193314746186386</v>
      </c>
      <c r="AB185">
        <f t="shared" si="45"/>
        <v>-0.31404013388867025</v>
      </c>
      <c r="AC185">
        <f t="shared" si="46"/>
        <v>13.7</v>
      </c>
      <c r="AD185">
        <f t="shared" si="47"/>
        <v>13.7</v>
      </c>
      <c r="AE185">
        <f t="shared" si="48"/>
        <v>13.7</v>
      </c>
    </row>
    <row r="186" spans="1:31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>
        <v>13.8</v>
      </c>
      <c r="X186" s="57">
        <f t="shared" si="41"/>
        <v>-12.735066746373038</v>
      </c>
      <c r="Y186" s="57">
        <f t="shared" si="42"/>
        <v>-0.17839573610466058</v>
      </c>
      <c r="Z186" s="57">
        <f t="shared" si="43"/>
        <v>2.271881606561203</v>
      </c>
      <c r="AA186" s="57">
        <f t="shared" si="44"/>
        <v>6.193314746186386</v>
      </c>
      <c r="AB186">
        <f t="shared" si="45"/>
        <v>-0.17839573610466058</v>
      </c>
      <c r="AC186">
        <f t="shared" si="46"/>
        <v>13.8</v>
      </c>
      <c r="AD186">
        <f t="shared" si="47"/>
        <v>13.8</v>
      </c>
      <c r="AE186">
        <f t="shared" si="48"/>
        <v>13.8</v>
      </c>
    </row>
    <row r="187" spans="1:31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>
        <v>13.9</v>
      </c>
      <c r="X187" s="57">
        <f t="shared" si="41"/>
        <v>-12.181837265871408</v>
      </c>
      <c r="Y187" s="57">
        <f t="shared" si="42"/>
        <v>-0.04152490943034729</v>
      </c>
      <c r="Z187" s="57">
        <f t="shared" si="43"/>
        <v>0.5058496891605397</v>
      </c>
      <c r="AA187" s="57">
        <f t="shared" si="44"/>
        <v>6.193314746186386</v>
      </c>
      <c r="AB187">
        <f t="shared" si="45"/>
        <v>-0.04152490943034729</v>
      </c>
      <c r="AC187">
        <f t="shared" si="46"/>
        <v>13.9</v>
      </c>
      <c r="AD187">
        <f t="shared" si="47"/>
        <v>13.9</v>
      </c>
      <c r="AE187">
        <f t="shared" si="48"/>
        <v>13.9</v>
      </c>
    </row>
    <row r="188" spans="1:31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>
        <v>14</v>
      </c>
      <c r="X188" s="57">
        <f t="shared" si="41"/>
        <v>-11.544860508186892</v>
      </c>
      <c r="Y188" s="57">
        <f t="shared" si="42"/>
        <v>0.09563139126763646</v>
      </c>
      <c r="Z188" s="57">
        <f t="shared" si="43"/>
        <v>-1.104051072388705</v>
      </c>
      <c r="AA188" s="57">
        <f t="shared" si="44"/>
        <v>6.193314746186386</v>
      </c>
      <c r="AB188">
        <f t="shared" si="45"/>
        <v>0.09563139126763646</v>
      </c>
      <c r="AC188">
        <f t="shared" si="46"/>
        <v>14</v>
      </c>
      <c r="AD188">
        <f t="shared" si="47"/>
        <v>14</v>
      </c>
      <c r="AE188">
        <f t="shared" si="48"/>
        <v>14</v>
      </c>
    </row>
    <row r="189" spans="1:31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>
        <v>14.1</v>
      </c>
      <c r="X189" s="57">
        <f t="shared" si="41"/>
        <v>-10.828515539294525</v>
      </c>
      <c r="Y189" s="57">
        <f t="shared" si="42"/>
        <v>0.23213024855564462</v>
      </c>
      <c r="Z189" s="57">
        <f t="shared" si="43"/>
        <v>-2.5136260036250984</v>
      </c>
      <c r="AA189" s="57">
        <f t="shared" si="44"/>
        <v>6.193314746186386</v>
      </c>
      <c r="AB189">
        <f t="shared" si="45"/>
        <v>0.23213024855564462</v>
      </c>
      <c r="AC189">
        <f t="shared" si="46"/>
        <v>14.1</v>
      </c>
      <c r="AD189">
        <f t="shared" si="47"/>
        <v>14.1</v>
      </c>
      <c r="AE189">
        <f t="shared" si="48"/>
        <v>14.1</v>
      </c>
    </row>
    <row r="190" spans="1:31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>
        <v>14.2</v>
      </c>
      <c r="X190" s="57">
        <f t="shared" si="41"/>
        <v>-10.037727063026699</v>
      </c>
      <c r="Y190" s="57">
        <f t="shared" si="42"/>
        <v>0.367033264769431</v>
      </c>
      <c r="Z190" s="57">
        <f t="shared" si="43"/>
        <v>-3.684179734807161</v>
      </c>
      <c r="AA190" s="57">
        <f t="shared" si="44"/>
        <v>6.193314746186386</v>
      </c>
      <c r="AB190">
        <f t="shared" si="45"/>
        <v>0.367033264769431</v>
      </c>
      <c r="AC190">
        <f t="shared" si="46"/>
        <v>14.2</v>
      </c>
      <c r="AD190">
        <f t="shared" si="47"/>
        <v>14.2</v>
      </c>
      <c r="AE190">
        <f t="shared" si="48"/>
        <v>14.2</v>
      </c>
    </row>
    <row r="191" spans="1:31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>
        <v>14.3</v>
      </c>
      <c r="X191" s="57">
        <f t="shared" si="41"/>
        <v>-9.177931564887938</v>
      </c>
      <c r="Y191" s="57">
        <f t="shared" si="42"/>
        <v>0.4994130132782678</v>
      </c>
      <c r="Z191" s="57">
        <f t="shared" si="43"/>
        <v>-4.583578458482413</v>
      </c>
      <c r="AA191" s="57">
        <f t="shared" si="44"/>
        <v>6.193314746186386</v>
      </c>
      <c r="AB191">
        <f t="shared" si="45"/>
        <v>0.4994130132782678</v>
      </c>
      <c r="AC191">
        <f t="shared" si="46"/>
        <v>14.3</v>
      </c>
      <c r="AD191">
        <f t="shared" si="47"/>
        <v>14.3</v>
      </c>
      <c r="AE191">
        <f t="shared" si="48"/>
        <v>14.3</v>
      </c>
    </row>
    <row r="192" spans="1:31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>
        <v>14.4</v>
      </c>
      <c r="X192" s="57">
        <f t="shared" si="41"/>
        <v>-8.255039937490938</v>
      </c>
      <c r="Y192" s="57">
        <f t="shared" si="42"/>
        <v>0.6283594143257181</v>
      </c>
      <c r="Z192" s="57">
        <f t="shared" si="43"/>
        <v>-5.187132060357218</v>
      </c>
      <c r="AA192" s="57">
        <f t="shared" si="44"/>
        <v>6.193314746186386</v>
      </c>
      <c r="AB192">
        <f t="shared" si="45"/>
        <v>0.6283594143257181</v>
      </c>
      <c r="AC192">
        <f t="shared" si="46"/>
        <v>14.4</v>
      </c>
      <c r="AD192">
        <f t="shared" si="47"/>
        <v>14.4</v>
      </c>
      <c r="AE192">
        <f t="shared" si="48"/>
        <v>14.4</v>
      </c>
    </row>
    <row r="193" spans="1:31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>
        <v>14.5</v>
      </c>
      <c r="X193" s="57">
        <f t="shared" si="41"/>
        <v>-7.275396844554509</v>
      </c>
      <c r="Y193" s="57">
        <f t="shared" si="42"/>
        <v>0.7529859916147721</v>
      </c>
      <c r="Z193" s="57">
        <f t="shared" si="43"/>
        <v>-5.47827190738786</v>
      </c>
      <c r="AA193" s="57">
        <f t="shared" si="44"/>
        <v>6.193314746186386</v>
      </c>
      <c r="AB193">
        <f t="shared" si="45"/>
        <v>0.7529859916147721</v>
      </c>
      <c r="AC193">
        <f t="shared" si="46"/>
        <v>14.5</v>
      </c>
      <c r="AD193">
        <f t="shared" si="47"/>
        <v>14.5</v>
      </c>
      <c r="AE193">
        <f t="shared" si="48"/>
        <v>14.5</v>
      </c>
    </row>
    <row r="194" spans="1:31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>
        <v>14.6</v>
      </c>
      <c r="X194" s="57">
        <f t="shared" si="41"/>
        <v>-6.245737102827069</v>
      </c>
      <c r="Y194" s="57">
        <f t="shared" si="42"/>
        <v>0.8724359666246845</v>
      </c>
      <c r="Z194" s="57">
        <f t="shared" si="43"/>
        <v>-5.44900568658859</v>
      </c>
      <c r="AA194" s="57">
        <f t="shared" si="44"/>
        <v>6.193314746186386</v>
      </c>
      <c r="AB194">
        <f t="shared" si="45"/>
        <v>0.8724359666246845</v>
      </c>
      <c r="AC194">
        <f t="shared" si="46"/>
        <v>14.6</v>
      </c>
      <c r="AD194">
        <f t="shared" si="47"/>
        <v>14.6</v>
      </c>
      <c r="AE194">
        <f t="shared" si="48"/>
        <v>14.6</v>
      </c>
    </row>
    <row r="195" spans="1:31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>
        <v>14.7</v>
      </c>
      <c r="X195" s="57">
        <f t="shared" si="41"/>
        <v>-5.173139381799271</v>
      </c>
      <c r="Y195" s="57">
        <f t="shared" si="42"/>
        <v>0.9858881487625869</v>
      </c>
      <c r="Z195" s="57">
        <f t="shared" si="43"/>
        <v>-5.100136808412917</v>
      </c>
      <c r="AA195" s="57">
        <f t="shared" si="44"/>
        <v>6.193314746186386</v>
      </c>
      <c r="AB195">
        <f t="shared" si="45"/>
        <v>0.9858881487625869</v>
      </c>
      <c r="AC195">
        <f t="shared" si="46"/>
        <v>14.7</v>
      </c>
      <c r="AD195">
        <f t="shared" si="47"/>
        <v>14.7</v>
      </c>
      <c r="AE195">
        <f t="shared" si="48"/>
        <v>14.7</v>
      </c>
    </row>
    <row r="196" spans="1:31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>
        <v>14.8</v>
      </c>
      <c r="X196" s="57">
        <f t="shared" si="41"/>
        <v>-4.064977539509804</v>
      </c>
      <c r="Y196" s="57">
        <f t="shared" si="42"/>
        <v>1.0925625808564068</v>
      </c>
      <c r="Z196" s="57">
        <f t="shared" si="43"/>
        <v>-4.441242351690158</v>
      </c>
      <c r="AA196" s="57">
        <f t="shared" si="44"/>
        <v>6.193314746186386</v>
      </c>
      <c r="AB196">
        <f t="shared" si="45"/>
        <v>1.0925625808564068</v>
      </c>
      <c r="AC196">
        <f t="shared" si="46"/>
        <v>14.8</v>
      </c>
      <c r="AD196">
        <f t="shared" si="47"/>
        <v>14.8</v>
      </c>
      <c r="AE196">
        <f t="shared" si="48"/>
        <v>14.8</v>
      </c>
    </row>
    <row r="197" spans="1:31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>
        <v>14.9</v>
      </c>
      <c r="X197" s="57">
        <f t="shared" si="41"/>
        <v>-2.9288699289988473</v>
      </c>
      <c r="Y197" s="57">
        <f t="shared" si="42"/>
        <v>1.1917259011777046</v>
      </c>
      <c r="Z197" s="57">
        <f t="shared" si="43"/>
        <v>-3.4904101555684313</v>
      </c>
      <c r="AA197" s="57">
        <f t="shared" si="44"/>
        <v>6.193314746186386</v>
      </c>
      <c r="AB197">
        <f t="shared" si="45"/>
        <v>1.1917259011777046</v>
      </c>
      <c r="AC197">
        <f t="shared" si="46"/>
        <v>14.9</v>
      </c>
      <c r="AD197">
        <f t="shared" si="47"/>
        <v>14.9</v>
      </c>
      <c r="AE197">
        <f t="shared" si="48"/>
        <v>14.9</v>
      </c>
    </row>
    <row r="198" spans="1:31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>
        <v>15</v>
      </c>
      <c r="X198" s="57">
        <f t="shared" si="41"/>
        <v>-1.7726270239159336</v>
      </c>
      <c r="Y198" s="57">
        <f t="shared" si="42"/>
        <v>1.2826963851317292</v>
      </c>
      <c r="Z198" s="57">
        <f t="shared" si="43"/>
        <v>-2.2737422757637833</v>
      </c>
      <c r="AA198" s="57">
        <f t="shared" si="44"/>
        <v>6.193314746186386</v>
      </c>
      <c r="AB198">
        <f t="shared" si="45"/>
        <v>1.2826963851317292</v>
      </c>
      <c r="AC198">
        <f t="shared" si="46"/>
        <v>15</v>
      </c>
      <c r="AD198">
        <f t="shared" si="47"/>
        <v>15</v>
      </c>
      <c r="AE198">
        <f t="shared" si="48"/>
        <v>15</v>
      </c>
    </row>
    <row r="199" spans="1:31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>
        <v>15.1</v>
      </c>
      <c r="X199" s="57">
        <f t="shared" si="41"/>
        <v>-0.6041977233432354</v>
      </c>
      <c r="Y199" s="57">
        <f t="shared" si="42"/>
        <v>1.3648486319543094</v>
      </c>
      <c r="Z199" s="57">
        <f t="shared" si="43"/>
        <v>-0.8246384361349232</v>
      </c>
      <c r="AA199" s="57">
        <f t="shared" si="44"/>
        <v>6.193314746186386</v>
      </c>
      <c r="AB199">
        <f t="shared" si="45"/>
        <v>1.3648486319543094</v>
      </c>
      <c r="AC199">
        <f t="shared" si="46"/>
        <v>15.1</v>
      </c>
      <c r="AD199">
        <f t="shared" si="47"/>
        <v>15.1</v>
      </c>
      <c r="AE199">
        <f t="shared" si="48"/>
        <v>15.1</v>
      </c>
    </row>
    <row r="200" spans="1:31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>
        <v>15.2</v>
      </c>
      <c r="X200" s="57">
        <f t="shared" si="41"/>
        <v>0.5683852950230479</v>
      </c>
      <c r="Y200" s="57">
        <f t="shared" si="42"/>
        <v>1.4376178641955635</v>
      </c>
      <c r="Z200" s="57">
        <f t="shared" si="43"/>
        <v>0.8171208538711994</v>
      </c>
      <c r="AA200" s="57">
        <f t="shared" si="44"/>
        <v>6.193314746186386</v>
      </c>
      <c r="AB200">
        <f t="shared" si="45"/>
        <v>1.4376178641955635</v>
      </c>
      <c r="AC200">
        <f t="shared" si="46"/>
        <v>15.2</v>
      </c>
      <c r="AD200">
        <f t="shared" si="47"/>
        <v>15.2</v>
      </c>
      <c r="AE200">
        <f t="shared" si="48"/>
        <v>15.2</v>
      </c>
    </row>
    <row r="201" spans="1:31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>
        <v>15.3</v>
      </c>
      <c r="X201" s="57">
        <f t="shared" si="41"/>
        <v>1.7370607976501629</v>
      </c>
      <c r="Y201" s="57">
        <f t="shared" si="42"/>
        <v>1.500503810432566</v>
      </c>
      <c r="Z201" s="57">
        <f t="shared" si="43"/>
        <v>2.606466345827102</v>
      </c>
      <c r="AA201" s="57">
        <f t="shared" si="44"/>
        <v>6.193314746186386</v>
      </c>
      <c r="AB201">
        <f t="shared" si="45"/>
        <v>1.500503810432566</v>
      </c>
      <c r="AC201">
        <f t="shared" si="46"/>
        <v>15.3</v>
      </c>
      <c r="AD201">
        <f t="shared" si="47"/>
        <v>15.3</v>
      </c>
      <c r="AE201">
        <f t="shared" si="48"/>
        <v>15.3</v>
      </c>
    </row>
    <row r="202" spans="1:31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>
        <v>15.4</v>
      </c>
      <c r="X202" s="57">
        <f t="shared" si="41"/>
        <v>2.8937944142604417</v>
      </c>
      <c r="Y202" s="57">
        <f t="shared" si="42"/>
        <v>1.553074144518158</v>
      </c>
      <c r="Z202" s="57">
        <f t="shared" si="43"/>
        <v>4.49427728433896</v>
      </c>
      <c r="AA202" s="57">
        <f t="shared" si="44"/>
        <v>6.193314746186386</v>
      </c>
      <c r="AB202">
        <f t="shared" si="45"/>
        <v>1.553074144518158</v>
      </c>
      <c r="AC202">
        <f t="shared" si="46"/>
        <v>15.4</v>
      </c>
      <c r="AD202">
        <f t="shared" si="47"/>
        <v>15.4</v>
      </c>
      <c r="AE202">
        <f t="shared" si="48"/>
        <v>15.4</v>
      </c>
    </row>
    <row r="203" spans="1:31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>
        <v>15.5</v>
      </c>
      <c r="X203" s="57">
        <f t="shared" si="41"/>
        <v>4.03063387224488</v>
      </c>
      <c r="Y203" s="57">
        <f t="shared" si="42"/>
        <v>1.5949674577219353</v>
      </c>
      <c r="Z203" s="57">
        <f t="shared" si="43"/>
        <v>6.428729860222336</v>
      </c>
      <c r="AA203" s="57">
        <f t="shared" si="44"/>
        <v>6.193314746186386</v>
      </c>
      <c r="AB203">
        <f t="shared" si="45"/>
        <v>1.5949674577219353</v>
      </c>
      <c r="AC203">
        <f t="shared" si="46"/>
        <v>15.5</v>
      </c>
      <c r="AD203">
        <f t="shared" si="47"/>
        <v>15.5</v>
      </c>
      <c r="AE203">
        <f t="shared" si="48"/>
        <v>15.5</v>
      </c>
    </row>
    <row r="204" spans="1:31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>
        <v>15.6</v>
      </c>
      <c r="X204" s="57">
        <f t="shared" si="41"/>
        <v>5.1397636666740745</v>
      </c>
      <c r="Y204" s="57">
        <f t="shared" si="42"/>
        <v>1.6258957433305903</v>
      </c>
      <c r="Z204" s="57">
        <f t="shared" si="43"/>
        <v>8.356719867370604</v>
      </c>
      <c r="AA204" s="57">
        <f t="shared" si="44"/>
        <v>6.193314746186386</v>
      </c>
      <c r="AB204">
        <f t="shared" si="45"/>
        <v>1.6258957433305903</v>
      </c>
      <c r="AC204">
        <f t="shared" si="46"/>
        <v>15.6</v>
      </c>
      <c r="AD204">
        <f t="shared" si="47"/>
        <v>15.6</v>
      </c>
      <c r="AE204">
        <f t="shared" si="48"/>
        <v>15.6</v>
      </c>
    </row>
    <row r="205" spans="1:31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>
        <v>15.7</v>
      </c>
      <c r="X205" s="57">
        <f t="shared" si="41"/>
        <v>6.213558790063685</v>
      </c>
      <c r="Y205" s="57">
        <f t="shared" si="42"/>
        <v>1.6456463766265934</v>
      </c>
      <c r="Z205" s="57">
        <f t="shared" si="43"/>
        <v>10.225320508824622</v>
      </c>
      <c r="AA205" s="57">
        <f t="shared" si="44"/>
        <v>6.193314746186386</v>
      </c>
      <c r="AB205">
        <f t="shared" si="45"/>
        <v>1.6456463766265934</v>
      </c>
      <c r="AC205">
        <f t="shared" si="46"/>
        <v>15.7</v>
      </c>
      <c r="AD205">
        <f t="shared" si="47"/>
        <v>15.7</v>
      </c>
      <c r="AE205">
        <f t="shared" si="48"/>
        <v>15.7</v>
      </c>
    </row>
    <row r="206" spans="1:31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>
        <v>15.8</v>
      </c>
      <c r="X206" s="57">
        <f t="shared" si="41"/>
        <v>7.244637152514337</v>
      </c>
      <c r="Y206" s="57">
        <f t="shared" si="42"/>
        <v>1.6540835766333086</v>
      </c>
      <c r="Z206" s="57">
        <f t="shared" si="43"/>
        <v>11.983235332641463</v>
      </c>
      <c r="AA206" s="57">
        <f t="shared" si="44"/>
        <v>6.193314746186386</v>
      </c>
      <c r="AB206">
        <f t="shared" si="45"/>
        <v>1.6540835766333086</v>
      </c>
      <c r="AC206">
        <f t="shared" si="46"/>
        <v>15.8</v>
      </c>
      <c r="AD206">
        <f t="shared" si="47"/>
        <v>15.8</v>
      </c>
      <c r="AE206">
        <f t="shared" si="48"/>
        <v>15.8</v>
      </c>
    </row>
    <row r="207" spans="1:31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>
        <v>15.9</v>
      </c>
      <c r="X207" s="57">
        <f t="shared" si="41"/>
        <v>8.225910331850182</v>
      </c>
      <c r="Y207" s="57">
        <f t="shared" si="42"/>
        <v>1.651149339577397</v>
      </c>
      <c r="Z207" s="57">
        <f t="shared" si="43"/>
        <v>13.582206411857316</v>
      </c>
      <c r="AA207" s="57">
        <f t="shared" si="44"/>
        <v>6.193314746186386</v>
      </c>
      <c r="AB207">
        <f t="shared" si="45"/>
        <v>1.651149339577397</v>
      </c>
      <c r="AC207">
        <f t="shared" si="46"/>
        <v>15.9</v>
      </c>
      <c r="AD207">
        <f t="shared" si="47"/>
        <v>15.9</v>
      </c>
      <c r="AE207">
        <f t="shared" si="48"/>
        <v>15.9</v>
      </c>
    </row>
    <row r="208" spans="1:31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>
        <v>16</v>
      </c>
      <c r="X208" s="57">
        <f t="shared" si="41"/>
        <v>9.15063230486073</v>
      </c>
      <c r="Y208" s="57">
        <f t="shared" si="42"/>
        <v>1.6368638376511717</v>
      </c>
      <c r="Z208" s="57">
        <f t="shared" si="43"/>
        <v>14.978339111469122</v>
      </c>
      <c r="AA208" s="57">
        <f t="shared" si="44"/>
        <v>6.193314746186386</v>
      </c>
      <c r="AB208">
        <f t="shared" si="45"/>
        <v>1.6368638376511717</v>
      </c>
      <c r="AC208">
        <f t="shared" si="46"/>
        <v>16</v>
      </c>
      <c r="AD208">
        <f t="shared" si="47"/>
        <v>16</v>
      </c>
      <c r="AE208">
        <f t="shared" si="48"/>
        <v>16</v>
      </c>
    </row>
    <row r="209" spans="1:31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>
        <v>16.1</v>
      </c>
      <c r="X209" s="57">
        <f t="shared" si="41"/>
        <v>10.012445824629944</v>
      </c>
      <c r="Y209" s="57">
        <f t="shared" si="42"/>
        <v>1.6113252803334974</v>
      </c>
      <c r="Z209" s="57">
        <f t="shared" si="43"/>
        <v>16.133307075195802</v>
      </c>
      <c r="AA209" s="57">
        <f t="shared" si="44"/>
        <v>6.193314746186386</v>
      </c>
      <c r="AB209">
        <f t="shared" si="45"/>
        <v>1.6113252803334974</v>
      </c>
      <c r="AC209">
        <f t="shared" si="46"/>
        <v>16.1</v>
      </c>
      <c r="AD209">
        <f t="shared" si="47"/>
        <v>16.1</v>
      </c>
      <c r="AE209">
        <f t="shared" si="48"/>
        <v>16.1</v>
      </c>
    </row>
    <row r="210" spans="1:31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>
        <v>16.2</v>
      </c>
      <c r="X210" s="57">
        <f t="shared" si="41"/>
        <v>10.805426125119176</v>
      </c>
      <c r="Y210" s="57">
        <f t="shared" si="42"/>
        <v>1.5747092392226392</v>
      </c>
      <c r="Z210" s="57">
        <f t="shared" si="43"/>
        <v>17.015404352962847</v>
      </c>
      <c r="AA210" s="57">
        <f t="shared" si="44"/>
        <v>6.193314746186386</v>
      </c>
      <c r="AB210">
        <f t="shared" si="45"/>
        <v>1.5747092392226392</v>
      </c>
      <c r="AC210">
        <f t="shared" si="46"/>
        <v>16.2</v>
      </c>
      <c r="AD210">
        <f t="shared" si="47"/>
        <v>16.2</v>
      </c>
      <c r="AE210">
        <f t="shared" si="48"/>
        <v>16.2</v>
      </c>
    </row>
    <row r="211" spans="1:31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>
        <v>16.3</v>
      </c>
      <c r="X211" s="57">
        <f t="shared" si="41"/>
        <v>11.524121652545949</v>
      </c>
      <c r="Y211" s="57">
        <f t="shared" si="42"/>
        <v>1.5272674410226443</v>
      </c>
      <c r="Z211" s="57">
        <f t="shared" si="43"/>
        <v>17.600415786317498</v>
      </c>
      <c r="AA211" s="57">
        <f t="shared" si="44"/>
        <v>6.193314746186386</v>
      </c>
      <c r="AB211">
        <f t="shared" si="45"/>
        <v>1.5272674410226443</v>
      </c>
      <c r="AC211">
        <f t="shared" si="46"/>
        <v>16.3</v>
      </c>
      <c r="AD211">
        <f t="shared" si="47"/>
        <v>16.3</v>
      </c>
      <c r="AE211">
        <f t="shared" si="48"/>
        <v>16.3</v>
      </c>
    </row>
    <row r="212" spans="1:31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>
        <v>16.4</v>
      </c>
      <c r="X212" s="57">
        <f t="shared" si="41"/>
        <v>12.163591543538558</v>
      </c>
      <c r="Y212" s="57">
        <f t="shared" si="42"/>
        <v>1.4693260369812515</v>
      </c>
      <c r="Z212" s="57">
        <f t="shared" si="43"/>
        <v>17.872281758126174</v>
      </c>
      <c r="AA212" s="57">
        <f t="shared" si="44"/>
        <v>6.193314746186386</v>
      </c>
      <c r="AB212">
        <f t="shared" si="45"/>
        <v>1.4693260369812515</v>
      </c>
      <c r="AC212">
        <f t="shared" si="46"/>
        <v>16.4</v>
      </c>
      <c r="AD212">
        <f t="shared" si="47"/>
        <v>16.4</v>
      </c>
      <c r="AE212">
        <f t="shared" si="48"/>
        <v>16.4</v>
      </c>
    </row>
    <row r="213" spans="1:31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>
        <v>16.5</v>
      </c>
      <c r="X213" s="57">
        <f t="shared" si="41"/>
        <v>12.719439592414627</v>
      </c>
      <c r="Y213" s="57">
        <f t="shared" si="42"/>
        <v>1.4012833606764448</v>
      </c>
      <c r="Z213" s="57">
        <f t="shared" si="43"/>
        <v>17.823539057979797</v>
      </c>
      <c r="AA213" s="57">
        <f t="shared" si="44"/>
        <v>6.193314746186386</v>
      </c>
      <c r="AB213">
        <f t="shared" si="45"/>
        <v>1.4012833606764448</v>
      </c>
      <c r="AC213">
        <f t="shared" si="46"/>
        <v>16.5</v>
      </c>
      <c r="AD213">
        <f t="shared" si="47"/>
        <v>16.5</v>
      </c>
      <c r="AE213">
        <f t="shared" si="48"/>
        <v>16.5</v>
      </c>
    </row>
    <row r="214" spans="1:31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>
        <v>16.6</v>
      </c>
      <c r="X214" s="57">
        <f t="shared" si="41"/>
        <v>13.18784447406489</v>
      </c>
      <c r="Y214" s="57">
        <f t="shared" si="42"/>
        <v>1.323607189566452</v>
      </c>
      <c r="Z214" s="57">
        <f t="shared" si="43"/>
        <v>17.455525760756494</v>
      </c>
      <c r="AA214" s="57">
        <f t="shared" si="44"/>
        <v>6.193314746186386</v>
      </c>
      <c r="AB214">
        <f t="shared" si="45"/>
        <v>1.323607189566452</v>
      </c>
      <c r="AC214">
        <f t="shared" si="46"/>
        <v>16.6</v>
      </c>
      <c r="AD214">
        <f t="shared" si="47"/>
        <v>16.6</v>
      </c>
      <c r="AE214">
        <f t="shared" si="48"/>
        <v>16.6</v>
      </c>
    </row>
    <row r="215" spans="1:31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>
        <v>16.7</v>
      </c>
      <c r="X215" s="57">
        <f t="shared" si="41"/>
        <v>13.565586014668144</v>
      </c>
      <c r="Y215" s="57">
        <f t="shared" si="42"/>
        <v>1.2368315291293095</v>
      </c>
      <c r="Z215" s="57">
        <f t="shared" si="43"/>
        <v>16.778344494057176</v>
      </c>
      <c r="AA215" s="57">
        <f t="shared" si="44"/>
        <v>6.193314746186386</v>
      </c>
      <c r="AB215">
        <f t="shared" si="45"/>
        <v>1.2368315291293095</v>
      </c>
      <c r="AC215">
        <f t="shared" si="46"/>
        <v>16.7</v>
      </c>
      <c r="AD215">
        <f t="shared" si="47"/>
        <v>16.7</v>
      </c>
      <c r="AE215">
        <f t="shared" si="48"/>
        <v>16.7</v>
      </c>
    </row>
    <row r="216" spans="1:31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>
        <v>16.8</v>
      </c>
      <c r="X216" s="57">
        <f t="shared" si="41"/>
        <v>13.850067329631896</v>
      </c>
      <c r="Y216" s="57">
        <f t="shared" si="42"/>
        <v>1.1415529417002923</v>
      </c>
      <c r="Z216" s="57">
        <f t="shared" si="43"/>
        <v>15.810585102888403</v>
      </c>
      <c r="AA216" s="57">
        <f t="shared" si="44"/>
        <v>6.193314746186386</v>
      </c>
      <c r="AB216">
        <f t="shared" si="45"/>
        <v>1.1415529417002923</v>
      </c>
      <c r="AC216">
        <f t="shared" si="46"/>
        <v>16.8</v>
      </c>
      <c r="AD216">
        <f t="shared" si="47"/>
        <v>16.8</v>
      </c>
      <c r="AE216">
        <f t="shared" si="48"/>
        <v>16.8</v>
      </c>
    </row>
    <row r="217" spans="1:31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>
        <v>16.9</v>
      </c>
      <c r="X217" s="57">
        <f t="shared" si="41"/>
        <v>14.039332676565403</v>
      </c>
      <c r="Y217" s="57">
        <f t="shared" si="42"/>
        <v>1.0384264452456549</v>
      </c>
      <c r="Z217" s="57">
        <f t="shared" si="43"/>
        <v>14.578814324946975</v>
      </c>
      <c r="AA217" s="57">
        <f t="shared" si="44"/>
        <v>6.193314746186386</v>
      </c>
      <c r="AB217">
        <f t="shared" si="45"/>
        <v>1.0384264452456549</v>
      </c>
      <c r="AC217">
        <f t="shared" si="46"/>
        <v>16.9</v>
      </c>
      <c r="AD217">
        <f t="shared" si="47"/>
        <v>16.9</v>
      </c>
      <c r="AE217">
        <f t="shared" si="48"/>
        <v>16.9</v>
      </c>
    </row>
    <row r="218" spans="1:31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>
        <v>17</v>
      </c>
      <c r="X218" s="57">
        <f t="shared" si="41"/>
        <v>14.132080900550529</v>
      </c>
      <c r="Y218" s="57">
        <f t="shared" si="42"/>
        <v>0.9281610102675344</v>
      </c>
      <c r="Z218" s="57">
        <f t="shared" si="43"/>
        <v>13.116846485837506</v>
      </c>
      <c r="AA218" s="57">
        <f t="shared" si="44"/>
        <v>6.193314746186386</v>
      </c>
      <c r="AB218">
        <f t="shared" si="45"/>
        <v>0.9281610102675344</v>
      </c>
      <c r="AC218">
        <f t="shared" si="46"/>
        <v>17</v>
      </c>
      <c r="AD218">
        <f t="shared" si="47"/>
        <v>17</v>
      </c>
      <c r="AE218">
        <f t="shared" si="48"/>
        <v>17</v>
      </c>
    </row>
    <row r="219" spans="1:31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>
        <v>17.1</v>
      </c>
      <c r="X219" s="57">
        <f t="shared" si="41"/>
        <v>14.127674379276863</v>
      </c>
      <c r="Y219" s="57">
        <f t="shared" si="42"/>
        <v>0.8115146857978927</v>
      </c>
      <c r="Z219" s="57">
        <f t="shared" si="43"/>
        <v>11.464815234953802</v>
      </c>
      <c r="AA219" s="57">
        <f t="shared" si="44"/>
        <v>6.193314746186386</v>
      </c>
      <c r="AB219">
        <f t="shared" si="45"/>
        <v>0.8115146857978927</v>
      </c>
      <c r="AC219">
        <f t="shared" si="46"/>
        <v>17.1</v>
      </c>
      <c r="AD219">
        <f t="shared" si="47"/>
        <v>17.1</v>
      </c>
      <c r="AE219">
        <f t="shared" si="48"/>
        <v>17.1</v>
      </c>
    </row>
    <row r="220" spans="1:31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>
        <v>17.2</v>
      </c>
      <c r="X220" s="57">
        <f t="shared" si="41"/>
        <v>14.026143406545785</v>
      </c>
      <c r="Y220" s="57">
        <f t="shared" si="42"/>
        <v>0.6892893879889894</v>
      </c>
      <c r="Z220" s="57">
        <f t="shared" si="43"/>
        <v>9.668071804543743</v>
      </c>
      <c r="AA220" s="57">
        <f t="shared" si="44"/>
        <v>6.193314746186386</v>
      </c>
      <c r="AB220">
        <f t="shared" si="45"/>
        <v>0.6892893879889894</v>
      </c>
      <c r="AC220">
        <f t="shared" si="46"/>
        <v>17.2</v>
      </c>
      <c r="AD220">
        <f t="shared" si="47"/>
        <v>17.2</v>
      </c>
      <c r="AE220">
        <f t="shared" si="48"/>
        <v>17.2</v>
      </c>
    </row>
    <row r="221" spans="1:31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>
        <v>17.3</v>
      </c>
      <c r="X221" s="57">
        <f t="shared" si="41"/>
        <v>13.828185984007652</v>
      </c>
      <c r="Y221" s="57">
        <f t="shared" si="42"/>
        <v>0.5623253871277248</v>
      </c>
      <c r="Z221" s="57">
        <f t="shared" si="43"/>
        <v>7.775940036731281</v>
      </c>
      <c r="AA221" s="57">
        <f t="shared" si="44"/>
        <v>6.193314746186386</v>
      </c>
      <c r="AB221">
        <f t="shared" si="45"/>
        <v>0.5623253871277248</v>
      </c>
      <c r="AC221">
        <f t="shared" si="46"/>
        <v>17.3</v>
      </c>
      <c r="AD221">
        <f t="shared" si="47"/>
        <v>17.3</v>
      </c>
      <c r="AE221">
        <f t="shared" si="48"/>
        <v>17.3</v>
      </c>
    </row>
    <row r="222" spans="1:31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>
        <v>17.4</v>
      </c>
      <c r="X222" s="57">
        <f t="shared" si="41"/>
        <v>13.535163022563996</v>
      </c>
      <c r="Y222" s="57">
        <f t="shared" si="42"/>
        <v>0.4314955309742806</v>
      </c>
      <c r="Z222" s="57">
        <f t="shared" si="43"/>
        <v>5.8403623552447</v>
      </c>
      <c r="AA222" s="57">
        <f t="shared" si="44"/>
        <v>6.193314746186386</v>
      </c>
      <c r="AB222">
        <f t="shared" si="45"/>
        <v>0.4314955309742806</v>
      </c>
      <c r="AC222">
        <f t="shared" si="46"/>
        <v>17.4</v>
      </c>
      <c r="AD222">
        <f t="shared" si="47"/>
        <v>17.4</v>
      </c>
      <c r="AE222">
        <f t="shared" si="48"/>
        <v>17.4</v>
      </c>
    </row>
    <row r="223" spans="1:31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>
        <v>17.5</v>
      </c>
      <c r="X223" s="57">
        <f t="shared" si="41"/>
        <v>13.149088986423886</v>
      </c>
      <c r="Y223" s="57">
        <f t="shared" si="42"/>
        <v>0.2976992441382526</v>
      </c>
      <c r="Z223" s="57">
        <f t="shared" si="43"/>
        <v>3.914473852365013</v>
      </c>
      <c r="AA223" s="57">
        <f t="shared" si="44"/>
        <v>6.193314746186386</v>
      </c>
      <c r="AB223">
        <f t="shared" si="45"/>
        <v>0.2976992441382526</v>
      </c>
      <c r="AC223">
        <f t="shared" si="46"/>
        <v>17.5</v>
      </c>
      <c r="AD223">
        <f t="shared" si="47"/>
        <v>17.5</v>
      </c>
      <c r="AE223">
        <f t="shared" si="48"/>
        <v>17.5</v>
      </c>
    </row>
    <row r="224" spans="1:31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>
        <v>17.6</v>
      </c>
      <c r="X224" s="57">
        <f t="shared" si="41"/>
        <v>12.672618044134483</v>
      </c>
      <c r="Y224" s="57">
        <f t="shared" si="42"/>
        <v>0.1618563447451948</v>
      </c>
      <c r="Z224" s="57">
        <f t="shared" si="43"/>
        <v>2.0511436349756074</v>
      </c>
      <c r="AA224" s="57">
        <f t="shared" si="44"/>
        <v>6.193314746186386</v>
      </c>
      <c r="AB224">
        <f t="shared" si="45"/>
        <v>0.1618563447451948</v>
      </c>
      <c r="AC224">
        <f t="shared" si="46"/>
        <v>17.6</v>
      </c>
      <c r="AD224">
        <f t="shared" si="47"/>
        <v>17.6</v>
      </c>
      <c r="AE224">
        <f t="shared" si="48"/>
        <v>17.6</v>
      </c>
    </row>
    <row r="225" spans="1:31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>
        <v>17.7</v>
      </c>
      <c r="X225" s="57">
        <f t="shared" si="41"/>
        <v>12.109025821794134</v>
      </c>
      <c r="Y225" s="57">
        <f t="shared" si="42"/>
        <v>0.024900720902509572</v>
      </c>
      <c r="Z225" s="57">
        <f t="shared" si="43"/>
        <v>0.30152347238977734</v>
      </c>
      <c r="AA225" s="57">
        <f t="shared" si="44"/>
        <v>6.193314746186386</v>
      </c>
      <c r="AB225">
        <f t="shared" si="45"/>
        <v>0.024900720902509572</v>
      </c>
      <c r="AC225">
        <f t="shared" si="46"/>
        <v>17.7</v>
      </c>
      <c r="AD225">
        <f t="shared" si="47"/>
        <v>17.7</v>
      </c>
      <c r="AE225">
        <f t="shared" si="48"/>
        <v>17.7</v>
      </c>
    </row>
    <row r="226" spans="1:31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>
        <v>17.8</v>
      </c>
      <c r="X226" s="57">
        <f t="shared" si="41"/>
        <v>11.462186883890258</v>
      </c>
      <c r="Y226" s="57">
        <f t="shared" si="42"/>
        <v>-0.11222608956252451</v>
      </c>
      <c r="Z226" s="57">
        <f t="shared" si="43"/>
        <v>-1.286356411813862</v>
      </c>
      <c r="AA226" s="57">
        <f t="shared" si="44"/>
        <v>6.193314746186386</v>
      </c>
      <c r="AB226">
        <f t="shared" si="45"/>
        <v>-0.11222608956252451</v>
      </c>
      <c r="AC226">
        <f t="shared" si="46"/>
        <v>17.8</v>
      </c>
      <c r="AD226">
        <f t="shared" si="47"/>
        <v>17.8</v>
      </c>
      <c r="AE226">
        <f t="shared" si="48"/>
        <v>17.8</v>
      </c>
    </row>
    <row r="227" spans="1:31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>
        <v>17.9</v>
      </c>
      <c r="X227" s="57">
        <f t="shared" si="41"/>
        <v>10.736548096576454</v>
      </c>
      <c r="Y227" s="57">
        <f t="shared" si="42"/>
        <v>-0.2485813719546804</v>
      </c>
      <c r="Z227" s="57">
        <f t="shared" si="43"/>
        <v>-2.6689058559043874</v>
      </c>
      <c r="AA227" s="57">
        <f t="shared" si="44"/>
        <v>6.193314746186386</v>
      </c>
      <c r="AB227">
        <f t="shared" si="45"/>
        <v>-0.2485813719546804</v>
      </c>
      <c r="AC227">
        <f t="shared" si="46"/>
        <v>17.9</v>
      </c>
      <c r="AD227">
        <f t="shared" si="47"/>
        <v>17.9</v>
      </c>
      <c r="AE227">
        <f t="shared" si="48"/>
        <v>17.9</v>
      </c>
    </row>
    <row r="228" spans="1:31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>
        <v>18</v>
      </c>
      <c r="X228" s="57">
        <f t="shared" si="41"/>
        <v>9.937098056509232</v>
      </c>
      <c r="Y228" s="57">
        <f t="shared" si="42"/>
        <v>-0.3832277156535068</v>
      </c>
      <c r="Z228" s="57">
        <f t="shared" si="43"/>
        <v>-3.8081713884209347</v>
      </c>
      <c r="AA228" s="57">
        <f t="shared" si="44"/>
        <v>6.193314746186386</v>
      </c>
      <c r="AB228">
        <f t="shared" si="45"/>
        <v>-0.3832277156535068</v>
      </c>
      <c r="AC228">
        <f t="shared" si="46"/>
        <v>18</v>
      </c>
      <c r="AD228">
        <f t="shared" si="47"/>
        <v>18</v>
      </c>
      <c r="AE228">
        <f t="shared" si="48"/>
        <v>18</v>
      </c>
    </row>
    <row r="229" spans="1:31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>
        <v>18.1</v>
      </c>
      <c r="X229" s="57">
        <f t="shared" si="41"/>
        <v>9.069332795415082</v>
      </c>
      <c r="Y229" s="57">
        <f t="shared" si="42"/>
        <v>-0.5152394585916614</v>
      </c>
      <c r="Z229" s="57">
        <f t="shared" si="43"/>
        <v>-4.672878119297266</v>
      </c>
      <c r="AA229" s="57">
        <f t="shared" si="44"/>
        <v>6.193314746186386</v>
      </c>
      <c r="AB229">
        <f t="shared" si="45"/>
        <v>-0.5152394585916614</v>
      </c>
      <c r="AC229">
        <f t="shared" si="46"/>
        <v>18.1</v>
      </c>
      <c r="AD229">
        <f t="shared" si="47"/>
        <v>18.1</v>
      </c>
      <c r="AE229">
        <f t="shared" si="48"/>
        <v>18.1</v>
      </c>
    </row>
    <row r="230" spans="1:31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>
        <v>18.2</v>
      </c>
      <c r="X230" s="57">
        <f t="shared" si="41"/>
        <v>8.139217996159758</v>
      </c>
      <c r="Y230" s="57">
        <f t="shared" si="42"/>
        <v>-0.6437090509647992</v>
      </c>
      <c r="Z230" s="57">
        <f t="shared" si="43"/>
        <v>-5.239288291903613</v>
      </c>
      <c r="AA230" s="57">
        <f t="shared" si="44"/>
        <v>6.193314746186386</v>
      </c>
      <c r="AB230">
        <f t="shared" si="45"/>
        <v>-0.6437090509647992</v>
      </c>
      <c r="AC230">
        <f t="shared" si="46"/>
        <v>18.2</v>
      </c>
      <c r="AD230">
        <f t="shared" si="47"/>
        <v>18.2</v>
      </c>
      <c r="AE230">
        <f t="shared" si="48"/>
        <v>18.2</v>
      </c>
    </row>
    <row r="231" spans="1:31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>
        <v>18.3</v>
      </c>
      <c r="X231" s="57">
        <f t="shared" si="41"/>
        <v>7.153147980076326</v>
      </c>
      <c r="Y231" s="57">
        <f t="shared" si="42"/>
        <v>-0.7677532944238346</v>
      </c>
      <c r="Z231" s="57">
        <f t="shared" si="43"/>
        <v>-5.491852927204796</v>
      </c>
      <c r="AA231" s="57">
        <f t="shared" si="44"/>
        <v>6.193314746186386</v>
      </c>
      <c r="AB231">
        <f t="shared" si="45"/>
        <v>-0.7677532944238346</v>
      </c>
      <c r="AC231">
        <f t="shared" si="46"/>
        <v>18.3</v>
      </c>
      <c r="AD231">
        <f t="shared" si="47"/>
        <v>18.3</v>
      </c>
      <c r="AE231">
        <f t="shared" si="48"/>
        <v>18.3</v>
      </c>
    </row>
    <row r="232" spans="1:31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>
        <v>18.4</v>
      </c>
      <c r="X232" s="57">
        <f t="shared" si="41"/>
        <v>6.117901747504115</v>
      </c>
      <c r="Y232" s="57">
        <f t="shared" si="42"/>
        <v>-0.8865194138566688</v>
      </c>
      <c r="Z232" s="57">
        <f t="shared" si="43"/>
        <v>-5.423638671230038</v>
      </c>
      <c r="AA232" s="57">
        <f t="shared" si="44"/>
        <v>6.193314746186386</v>
      </c>
      <c r="AB232">
        <f t="shared" si="45"/>
        <v>-0.8865194138566688</v>
      </c>
      <c r="AC232">
        <f t="shared" si="46"/>
        <v>18.4</v>
      </c>
      <c r="AD232">
        <f t="shared" si="47"/>
        <v>18.4</v>
      </c>
      <c r="AE232">
        <f t="shared" si="48"/>
        <v>18.4</v>
      </c>
    </row>
    <row r="233" spans="1:31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>
        <v>18.5</v>
      </c>
      <c r="X233" s="57">
        <f t="shared" si="41"/>
        <v>5.040596373749505</v>
      </c>
      <c r="Y233" s="57">
        <f t="shared" si="42"/>
        <v>-0.9991909200173142</v>
      </c>
      <c r="Z233" s="57">
        <f t="shared" si="43"/>
        <v>-5.036518128122706</v>
      </c>
      <c r="AA233" s="57">
        <f t="shared" si="44"/>
        <v>6.193314746186386</v>
      </c>
      <c r="AB233">
        <f t="shared" si="45"/>
        <v>-0.9991909200173142</v>
      </c>
      <c r="AC233">
        <f t="shared" si="46"/>
        <v>18.5</v>
      </c>
      <c r="AD233">
        <f t="shared" si="47"/>
        <v>18.5</v>
      </c>
      <c r="AE233">
        <f t="shared" si="48"/>
        <v>18.5</v>
      </c>
    </row>
    <row r="234" spans="1:31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>
        <v>18.6</v>
      </c>
      <c r="X234" s="57">
        <f t="shared" si="41"/>
        <v>3.9286380808607224</v>
      </c>
      <c r="Y234" s="57">
        <f t="shared" si="42"/>
        <v>-1.104993222698143</v>
      </c>
      <c r="Z234" s="57">
        <f t="shared" si="43"/>
        <v>-4.341118453784937</v>
      </c>
      <c r="AA234" s="57">
        <f t="shared" si="44"/>
        <v>6.193314746186386</v>
      </c>
      <c r="AB234">
        <f t="shared" si="45"/>
        <v>-1.104993222698143</v>
      </c>
      <c r="AC234">
        <f t="shared" si="46"/>
        <v>18.6</v>
      </c>
      <c r="AD234">
        <f t="shared" si="47"/>
        <v>18.6</v>
      </c>
      <c r="AE234">
        <f t="shared" si="48"/>
        <v>18.6</v>
      </c>
    </row>
    <row r="235" spans="1:31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>
        <v>18.7</v>
      </c>
      <c r="X235" s="57">
        <f t="shared" si="41"/>
        <v>2.7896713215864666</v>
      </c>
      <c r="Y235" s="57">
        <f t="shared" si="42"/>
        <v>-1.203198955856088</v>
      </c>
      <c r="Z235" s="57">
        <f t="shared" si="43"/>
        <v>-3.3565296213145097</v>
      </c>
      <c r="AA235" s="57">
        <f t="shared" si="44"/>
        <v>6.193314746186386</v>
      </c>
      <c r="AB235">
        <f t="shared" si="45"/>
        <v>-1.203198955856088</v>
      </c>
      <c r="AC235">
        <f t="shared" si="46"/>
        <v>18.7</v>
      </c>
      <c r="AD235">
        <f t="shared" si="47"/>
        <v>18.7</v>
      </c>
      <c r="AE235">
        <f t="shared" si="48"/>
        <v>18.7</v>
      </c>
    </row>
    <row r="236" spans="1:31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>
        <v>18.8</v>
      </c>
      <c r="X236" s="57">
        <f t="shared" si="41"/>
        <v>1.6315262255539904</v>
      </c>
      <c r="Y236" s="57">
        <f t="shared" si="42"/>
        <v>-1.2931329780838212</v>
      </c>
      <c r="Z236" s="57">
        <f t="shared" si="43"/>
        <v>-2.1097803668724877</v>
      </c>
      <c r="AA236" s="57">
        <f t="shared" si="44"/>
        <v>6.193314746186386</v>
      </c>
      <c r="AB236">
        <f t="shared" si="45"/>
        <v>-1.2931329780838212</v>
      </c>
      <c r="AC236">
        <f t="shared" si="46"/>
        <v>18.8</v>
      </c>
      <c r="AD236">
        <f t="shared" si="47"/>
        <v>18.8</v>
      </c>
      <c r="AE236">
        <f t="shared" si="48"/>
        <v>18.8</v>
      </c>
    </row>
    <row r="237" spans="1:31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>
        <v>18.9</v>
      </c>
      <c r="X237" s="57">
        <f t="shared" si="41"/>
        <v>0.4621647689627876</v>
      </c>
      <c r="Y237" s="57">
        <f t="shared" si="42"/>
        <v>-1.3741770140486904</v>
      </c>
      <c r="Z237" s="57">
        <f t="shared" si="43"/>
        <v>-0.6350962022117863</v>
      </c>
      <c r="AA237" s="57">
        <f t="shared" si="44"/>
        <v>6.193314746186386</v>
      </c>
      <c r="AB237">
        <f t="shared" si="45"/>
        <v>-1.3741770140486904</v>
      </c>
      <c r="AC237">
        <f t="shared" si="46"/>
        <v>18.9</v>
      </c>
      <c r="AD237">
        <f t="shared" si="47"/>
        <v>18.9</v>
      </c>
      <c r="AE237">
        <f t="shared" si="48"/>
        <v>18.9</v>
      </c>
    </row>
    <row r="238" spans="1:31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>
        <v>19</v>
      </c>
      <c r="X238" s="57">
        <f t="shared" si="41"/>
        <v>-0.7103739621369045</v>
      </c>
      <c r="Y238" s="57">
        <f t="shared" si="42"/>
        <v>-1.4457739049908382</v>
      </c>
      <c r="Z238" s="57">
        <f t="shared" si="43"/>
        <v>1.0270401372424862</v>
      </c>
      <c r="AA238" s="57">
        <f t="shared" si="44"/>
        <v>6.193314746186386</v>
      </c>
      <c r="AB238">
        <f t="shared" si="45"/>
        <v>-1.4457739049908382</v>
      </c>
      <c r="AC238">
        <f t="shared" si="46"/>
        <v>19</v>
      </c>
      <c r="AD238">
        <f t="shared" si="47"/>
        <v>19</v>
      </c>
      <c r="AE238">
        <f t="shared" si="48"/>
        <v>19</v>
      </c>
    </row>
    <row r="239" spans="1:31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>
        <v>19.1</v>
      </c>
      <c r="X239" s="57">
        <f t="shared" si="41"/>
        <v>-1.8780290386767398</v>
      </c>
      <c r="Y239" s="57">
        <f t="shared" si="42"/>
        <v>-1.5074314390591013</v>
      </c>
      <c r="Z239" s="57">
        <f t="shared" si="43"/>
        <v>2.831000016367258</v>
      </c>
      <c r="AA239" s="57">
        <f t="shared" si="44"/>
        <v>6.193314746186386</v>
      </c>
      <c r="AB239">
        <f t="shared" si="45"/>
        <v>-1.5074314390591013</v>
      </c>
      <c r="AC239">
        <f t="shared" si="46"/>
        <v>19.1</v>
      </c>
      <c r="AD239">
        <f t="shared" si="47"/>
        <v>19.1</v>
      </c>
      <c r="AE239">
        <f t="shared" si="48"/>
        <v>19.1</v>
      </c>
    </row>
    <row r="240" spans="1:31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>
        <v>19.2</v>
      </c>
      <c r="X240" s="57">
        <f aca="true" t="shared" si="49" ref="X240:X248">$P$2*SIN(6.28318*$D$14*W240/1000)</f>
        <v>-3.032773105569405</v>
      </c>
      <c r="Y240" s="57">
        <f t="shared" si="42"/>
        <v>-1.558725735152186</v>
      </c>
      <c r="Z240" s="57">
        <f t="shared" si="43"/>
        <v>4.727261488528448</v>
      </c>
      <c r="AA240" s="57">
        <f t="shared" si="44"/>
        <v>6.193314746186386</v>
      </c>
      <c r="AB240">
        <f t="shared" si="45"/>
        <v>-1.558725735152186</v>
      </c>
      <c r="AC240">
        <f t="shared" si="46"/>
        <v>19.2</v>
      </c>
      <c r="AD240">
        <f t="shared" si="47"/>
        <v>19.2</v>
      </c>
      <c r="AE240">
        <f t="shared" si="48"/>
        <v>19.2</v>
      </c>
    </row>
    <row r="241" spans="1:31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>
        <v>19.3</v>
      </c>
      <c r="X241" s="57">
        <f t="shared" si="49"/>
        <v>-4.166667567894107</v>
      </c>
      <c r="Y241" s="57">
        <f aca="true" t="shared" si="50" ref="Y241:Y248">$P$3*SIN(6.28318*$D$14*W241/1000+(3.1416*$U$3/180))</f>
        <v>-1.5993041570019295</v>
      </c>
      <c r="Z241" s="57">
        <f aca="true" t="shared" si="51" ref="Z241:Z248">X241*Y241*$L$42</f>
        <v>6.663768762178165</v>
      </c>
      <c r="AA241" s="57">
        <f aca="true" t="shared" si="52" ref="AA241:AA248">$D$8*$D$3*COS(3.1416*($U$3)/180)*$S$42</f>
        <v>6.193314746186386</v>
      </c>
      <c r="AB241">
        <f aca="true" t="shared" si="53" ref="AB241:AB248">Y241*$G$42</f>
        <v>-1.5993041570019295</v>
      </c>
      <c r="AC241">
        <f aca="true" t="shared" si="54" ref="AC241:AC248">W241*$G$42</f>
        <v>19.3</v>
      </c>
      <c r="AD241">
        <f aca="true" t="shared" si="55" ref="AD241:AD248">W241*$L$42</f>
        <v>19.3</v>
      </c>
      <c r="AE241">
        <f aca="true" t="shared" si="56" ref="AE241:AE248">W241*$S$42</f>
        <v>19.3</v>
      </c>
    </row>
    <row r="242" spans="1:31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>
        <v>19.4</v>
      </c>
      <c r="X242" s="57">
        <f t="shared" si="49"/>
        <v>-5.271917166876636</v>
      </c>
      <c r="Y242" s="57">
        <f t="shared" si="50"/>
        <v>-1.628887737465024</v>
      </c>
      <c r="Z242" s="57">
        <f t="shared" si="51"/>
        <v>8.587361226056704</v>
      </c>
      <c r="AA242" s="57">
        <f t="shared" si="52"/>
        <v>6.193314746186386</v>
      </c>
      <c r="AB242">
        <f t="shared" si="53"/>
        <v>-1.628887737465024</v>
      </c>
      <c r="AC242">
        <f t="shared" si="54"/>
        <v>19.4</v>
      </c>
      <c r="AD242">
        <f t="shared" si="55"/>
        <v>19.4</v>
      </c>
      <c r="AE242">
        <f t="shared" si="56"/>
        <v>19.4</v>
      </c>
    </row>
    <row r="243" spans="1:31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>
        <v>19.5</v>
      </c>
      <c r="X243" s="57">
        <f t="shared" si="49"/>
        <v>-6.340923570467227</v>
      </c>
      <c r="Y243" s="57">
        <f t="shared" si="50"/>
        <v>-1.6472730963567705</v>
      </c>
      <c r="Z243" s="57">
        <f t="shared" si="51"/>
        <v>10.445232803685178</v>
      </c>
      <c r="AA243" s="57">
        <f t="shared" si="52"/>
        <v>6.193314746186386</v>
      </c>
      <c r="AB243">
        <f t="shared" si="53"/>
        <v>-1.6472730963567705</v>
      </c>
      <c r="AC243">
        <f t="shared" si="54"/>
        <v>19.5</v>
      </c>
      <c r="AD243">
        <f t="shared" si="55"/>
        <v>19.5</v>
      </c>
      <c r="AE243">
        <f t="shared" si="56"/>
        <v>19.5</v>
      </c>
    </row>
    <row r="244" spans="1:31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>
        <v>19.6</v>
      </c>
      <c r="X244" s="57">
        <f t="shared" si="49"/>
        <v>-7.366337610093202</v>
      </c>
      <c r="Y244" s="57">
        <f t="shared" si="50"/>
        <v>-1.6543338386421997</v>
      </c>
      <c r="Z244" s="57">
        <f t="shared" si="51"/>
        <v>12.186381575239896</v>
      </c>
      <c r="AA244" s="57">
        <f t="shared" si="52"/>
        <v>6.193314746186386</v>
      </c>
      <c r="AB244">
        <f t="shared" si="53"/>
        <v>-1.6543338386421997</v>
      </c>
      <c r="AC244">
        <f t="shared" si="54"/>
        <v>19.6</v>
      </c>
      <c r="AD244">
        <f t="shared" si="55"/>
        <v>19.6</v>
      </c>
      <c r="AE244">
        <f t="shared" si="56"/>
        <v>19.6</v>
      </c>
    </row>
    <row r="245" spans="1:31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>
        <v>19.7</v>
      </c>
      <c r="X245" s="57">
        <f t="shared" si="49"/>
        <v>-8.341109804471113</v>
      </c>
      <c r="Y245" s="57">
        <f t="shared" si="50"/>
        <v>-1.6500214233723243</v>
      </c>
      <c r="Z245" s="57">
        <f t="shared" si="51"/>
        <v>13.763009872078275</v>
      </c>
      <c r="AA245" s="57">
        <f t="shared" si="52"/>
        <v>6.193314746186386</v>
      </c>
      <c r="AB245">
        <f t="shared" si="53"/>
        <v>-1.6500214233723243</v>
      </c>
      <c r="AC245">
        <f t="shared" si="54"/>
        <v>19.7</v>
      </c>
      <c r="AD245">
        <f t="shared" si="55"/>
        <v>19.7</v>
      </c>
      <c r="AE245">
        <f t="shared" si="56"/>
        <v>19.7</v>
      </c>
    </row>
    <row r="246" spans="1:31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>
        <v>19.8</v>
      </c>
      <c r="X246" s="57">
        <f t="shared" si="49"/>
        <v>-9.258538823138968</v>
      </c>
      <c r="Y246" s="57">
        <f t="shared" si="50"/>
        <v>-1.6343654973917907</v>
      </c>
      <c r="Z246" s="57">
        <f t="shared" si="51"/>
        <v>15.131836408800725</v>
      </c>
      <c r="AA246" s="57">
        <f t="shared" si="52"/>
        <v>6.193314746186386</v>
      </c>
      <c r="AB246">
        <f t="shared" si="53"/>
        <v>-1.6343654973917907</v>
      </c>
      <c r="AC246">
        <f t="shared" si="54"/>
        <v>19.8</v>
      </c>
      <c r="AD246">
        <f t="shared" si="55"/>
        <v>19.8</v>
      </c>
      <c r="AE246">
        <f t="shared" si="56"/>
        <v>19.8</v>
      </c>
    </row>
    <row r="247" spans="1:31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>
        <v>19.9</v>
      </c>
      <c r="X247" s="57">
        <f t="shared" si="49"/>
        <v>-10.112317556533151</v>
      </c>
      <c r="Y247" s="57">
        <f t="shared" si="50"/>
        <v>-1.6074736915237688</v>
      </c>
      <c r="Z247" s="57">
        <f t="shared" si="51"/>
        <v>16.25528443246096</v>
      </c>
      <c r="AA247" s="57">
        <f t="shared" si="52"/>
        <v>6.193314746186386</v>
      </c>
      <c r="AB247">
        <f t="shared" si="53"/>
        <v>-1.6074736915237688</v>
      </c>
      <c r="AC247">
        <f t="shared" si="54"/>
        <v>19.9</v>
      </c>
      <c r="AD247">
        <f t="shared" si="55"/>
        <v>19.9</v>
      </c>
      <c r="AE247">
        <f t="shared" si="56"/>
        <v>19.9</v>
      </c>
    </row>
    <row r="248" spans="1:31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>
        <v>20</v>
      </c>
      <c r="X248" s="57">
        <f t="shared" si="49"/>
        <v>-10.896576475889</v>
      </c>
      <c r="Y248" s="57">
        <f t="shared" si="50"/>
        <v>-1.569530880633259</v>
      </c>
      <c r="Z248" s="57">
        <f t="shared" si="51"/>
        <v>17.10251327208972</v>
      </c>
      <c r="AA248" s="57">
        <f t="shared" si="52"/>
        <v>6.193314746186386</v>
      </c>
      <c r="AB248">
        <f t="shared" si="53"/>
        <v>-1.569530880633259</v>
      </c>
      <c r="AC248">
        <f t="shared" si="54"/>
        <v>20</v>
      </c>
      <c r="AD248">
        <f t="shared" si="55"/>
        <v>20</v>
      </c>
      <c r="AE248">
        <f t="shared" si="56"/>
        <v>20</v>
      </c>
    </row>
    <row r="249" spans="1:27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spans="1:27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</row>
    <row r="251" spans="1:27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  <row r="252" spans="1:27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</row>
    <row r="253" spans="1:27" ht="12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</row>
    <row r="254" spans="1:27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</row>
    <row r="255" spans="1:27" ht="12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</row>
    <row r="256" spans="1:27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</row>
    <row r="257" spans="1:27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</row>
    <row r="258" spans="1:27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</row>
    <row r="259" spans="1:27" ht="12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</row>
    <row r="260" spans="1:27" ht="12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</row>
    <row r="261" spans="1:27" ht="12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</row>
    <row r="262" spans="1:27" ht="12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</row>
    <row r="263" spans="1:27" ht="12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</row>
    <row r="264" spans="1:27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</row>
    <row r="265" spans="1:27" ht="12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</row>
    <row r="266" spans="1:27" ht="12.7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</row>
    <row r="267" spans="1:27" ht="12.7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</row>
    <row r="268" spans="1:27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</row>
    <row r="269" spans="1:27" ht="12.7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</row>
    <row r="270" spans="1:27" ht="12.7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</row>
    <row r="271" spans="1:27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</row>
    <row r="272" spans="1:27" ht="12.7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</row>
    <row r="273" spans="1:27" ht="12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</row>
    <row r="274" spans="1:27" ht="12.7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</row>
    <row r="275" spans="1:27" ht="12.7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</row>
    <row r="276" spans="1:27" ht="12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</row>
    <row r="277" spans="1:27" ht="12.7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</row>
    <row r="278" spans="1:27" ht="12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</row>
    <row r="279" spans="1:27" ht="12.7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</row>
    <row r="280" spans="1:27" ht="12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</row>
    <row r="281" spans="1:27" ht="12.7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</row>
    <row r="282" spans="1:27" ht="12.7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</row>
    <row r="283" spans="1:27" ht="12.7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</row>
    <row r="284" spans="1:27" ht="12.7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</row>
    <row r="285" spans="1:27" ht="12.7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</row>
    <row r="286" spans="1:27" ht="12.7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</row>
    <row r="287" spans="1:27" ht="12.7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</row>
    <row r="288" spans="1:27" ht="12.7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</row>
    <row r="289" spans="1:27" ht="12.7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</row>
    <row r="290" spans="1:27" ht="12.7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</row>
    <row r="291" spans="1:27" ht="12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</row>
    <row r="292" spans="1:27" ht="12.7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</row>
    <row r="293" spans="1:27" ht="12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</row>
    <row r="294" spans="1:27" ht="12.7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</row>
    <row r="295" spans="1:27" ht="12.7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</row>
    <row r="296" spans="1:27" ht="12.7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</row>
    <row r="297" spans="1:27" ht="12.7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</row>
    <row r="298" spans="1:27" ht="12.7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</row>
    <row r="299" spans="1:27" ht="12.7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</row>
    <row r="300" spans="1:27" ht="12.7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</row>
    <row r="301" spans="1:27" ht="12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</row>
    <row r="302" spans="1:27" ht="12.7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</row>
    <row r="303" spans="1:27" ht="12.7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</row>
    <row r="304" spans="1:27" ht="12.7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</row>
    <row r="305" spans="1:27" ht="12.7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</row>
    <row r="306" spans="1:27" ht="12.7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</row>
    <row r="307" spans="1:27" ht="12.7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</row>
    <row r="308" spans="1:27" ht="12.7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</row>
    <row r="309" spans="1:27" ht="12.7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</row>
    <row r="310" spans="1:27" ht="12.7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</row>
    <row r="311" spans="1:27" ht="12.7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</row>
    <row r="312" spans="1:27" ht="12.7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</row>
    <row r="313" spans="1:27" ht="12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</row>
    <row r="314" spans="1:27" ht="12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</row>
  </sheetData>
  <mergeCells count="26">
    <mergeCell ref="G2:I2"/>
    <mergeCell ref="J2:K2"/>
    <mergeCell ref="L2:M2"/>
    <mergeCell ref="K17:M17"/>
    <mergeCell ref="K14:M14"/>
    <mergeCell ref="L45:M45"/>
    <mergeCell ref="U6:V6"/>
    <mergeCell ref="S5:S6"/>
    <mergeCell ref="T5:T6"/>
    <mergeCell ref="K20:M20"/>
    <mergeCell ref="L21:M21"/>
    <mergeCell ref="L22:M22"/>
    <mergeCell ref="L23:M23"/>
    <mergeCell ref="D13:E13"/>
    <mergeCell ref="F13:G13"/>
    <mergeCell ref="I13:J13"/>
    <mergeCell ref="Q5:R6"/>
    <mergeCell ref="D5:D6"/>
    <mergeCell ref="F5:F6"/>
    <mergeCell ref="I5:I6"/>
    <mergeCell ref="D14:E14"/>
    <mergeCell ref="F14:G14"/>
    <mergeCell ref="I14:J14"/>
    <mergeCell ref="D47:E47"/>
    <mergeCell ref="G41:I41"/>
    <mergeCell ref="J45:K45"/>
  </mergeCells>
  <printOptions/>
  <pageMargins left="1.29" right="0.75" top="1" bottom="1" header="0.5" footer="0.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319"/>
  <sheetViews>
    <sheetView showGridLines="0" showRowColHeaders="0" workbookViewId="0" topLeftCell="A1">
      <selection activeCell="U10" sqref="U10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7.375" style="0" customWidth="1"/>
    <col min="4" max="4" width="4.125" style="0" customWidth="1"/>
    <col min="5" max="5" width="3.25390625" style="0" customWidth="1"/>
    <col min="6" max="6" width="0.875" style="0" customWidth="1"/>
    <col min="7" max="7" width="5.00390625" style="0" customWidth="1"/>
    <col min="8" max="8" width="3.25390625" style="0" hidden="1" customWidth="1"/>
    <col min="9" max="9" width="3.25390625" style="0" customWidth="1"/>
    <col min="10" max="10" width="5.00390625" style="0" customWidth="1"/>
    <col min="11" max="11" width="3.625" style="0" customWidth="1"/>
    <col min="12" max="12" width="5.625" style="0" customWidth="1"/>
    <col min="13" max="13" width="3.875" style="0" customWidth="1"/>
    <col min="14" max="14" width="2.625" style="0" customWidth="1"/>
    <col min="15" max="15" width="6.125" style="0" customWidth="1"/>
    <col min="16" max="16" width="5.00390625" style="0" customWidth="1"/>
    <col min="17" max="17" width="4.125" style="0" customWidth="1"/>
    <col min="18" max="18" width="4.25390625" style="0" customWidth="1"/>
    <col min="19" max="20" width="5.75390625" style="0" customWidth="1"/>
    <col min="21" max="21" width="7.75390625" style="0" customWidth="1"/>
    <col min="22" max="22" width="4.00390625" style="0" customWidth="1"/>
    <col min="23" max="23" width="6.00390625" style="0" customWidth="1"/>
    <col min="24" max="24" width="9.25390625" style="0" customWidth="1"/>
    <col min="25" max="25" width="3.375" style="0" customWidth="1"/>
    <col min="26" max="26" width="7.625" style="0" customWidth="1"/>
    <col min="27" max="27" width="8.625" style="0" customWidth="1"/>
    <col min="28" max="28" width="4.125" style="0" customWidth="1"/>
    <col min="29" max="29" width="5.125" style="0" customWidth="1"/>
    <col min="30" max="30" width="6.00390625" style="0" customWidth="1"/>
  </cols>
  <sheetData>
    <row r="1" ht="9.75" customHeight="1"/>
    <row r="2" spans="4:28" ht="18.75" customHeight="1">
      <c r="D2" s="7"/>
      <c r="G2" s="96" t="s">
        <v>44</v>
      </c>
      <c r="H2" s="96"/>
      <c r="I2" s="96"/>
      <c r="J2" s="96" t="s">
        <v>46</v>
      </c>
      <c r="K2" s="96"/>
      <c r="L2" s="96" t="s">
        <v>45</v>
      </c>
      <c r="M2" s="96"/>
      <c r="N2" s="51"/>
      <c r="O2" s="52" t="s">
        <v>7</v>
      </c>
      <c r="P2" s="52">
        <f>D8*2^(1/2)</f>
        <v>14.142135623730951</v>
      </c>
      <c r="Q2" s="52" t="s">
        <v>43</v>
      </c>
      <c r="R2" s="52" t="s">
        <v>8</v>
      </c>
      <c r="S2" s="53">
        <f>D14</f>
        <v>458</v>
      </c>
      <c r="T2" s="52" t="s">
        <v>9</v>
      </c>
      <c r="U2" s="51"/>
      <c r="V2" s="51"/>
      <c r="W2" s="49"/>
      <c r="X2" s="47"/>
      <c r="Y2" s="48"/>
      <c r="Z2" s="38" t="s">
        <v>33</v>
      </c>
      <c r="AA2" s="39">
        <f>O51</f>
        <v>8.739206881960088</v>
      </c>
      <c r="AB2" s="40" t="s">
        <v>1</v>
      </c>
    </row>
    <row r="3" spans="3:28" ht="18.75" customHeight="1">
      <c r="C3" s="6"/>
      <c r="D3" s="26">
        <f>P3/(2^(1/2))</f>
        <v>2.131513873648802</v>
      </c>
      <c r="E3" s="25" t="s">
        <v>0</v>
      </c>
      <c r="G3" s="22">
        <f>C14</f>
        <v>4.1</v>
      </c>
      <c r="H3" s="21"/>
      <c r="I3" s="23" t="s">
        <v>6</v>
      </c>
      <c r="J3" s="22">
        <f>2*3.14159*D14*(F14/1000)</f>
        <v>5.75539288</v>
      </c>
      <c r="K3" s="23" t="s">
        <v>6</v>
      </c>
      <c r="L3" s="22">
        <f>1/(2*3.14159*D14*(I14/1000000))</f>
        <v>3.4750016926733247</v>
      </c>
      <c r="M3" s="23" t="s">
        <v>6</v>
      </c>
      <c r="N3" s="51"/>
      <c r="O3" s="54" t="s">
        <v>10</v>
      </c>
      <c r="P3" s="54">
        <f>P2/P4</f>
        <v>3.0144158285005482</v>
      </c>
      <c r="Q3" s="54" t="s">
        <v>43</v>
      </c>
      <c r="R3" s="54" t="s">
        <v>8</v>
      </c>
      <c r="S3" s="53">
        <f>D14</f>
        <v>458</v>
      </c>
      <c r="T3" s="54" t="s">
        <v>29</v>
      </c>
      <c r="U3" s="55">
        <f>ATAN((AA4+AA3)/AA2)*180/3.141592</f>
        <v>29.0825103846771</v>
      </c>
      <c r="V3" s="54" t="s">
        <v>11</v>
      </c>
      <c r="W3" s="49"/>
      <c r="X3" s="47"/>
      <c r="Y3" s="48"/>
      <c r="Z3" s="35" t="s">
        <v>34</v>
      </c>
      <c r="AA3" s="36">
        <f>N51</f>
        <v>-7.4070143188862625</v>
      </c>
      <c r="AB3" s="37" t="s">
        <v>1</v>
      </c>
    </row>
    <row r="4" spans="4:28" ht="18" customHeight="1" thickBot="1">
      <c r="D4" s="5"/>
      <c r="F4" s="5"/>
      <c r="G4" s="3"/>
      <c r="I4" s="5"/>
      <c r="N4" s="51"/>
      <c r="O4" s="56" t="s">
        <v>5</v>
      </c>
      <c r="P4" s="52">
        <f>(C14^2+(J3-L3)^2)^(1/2)</f>
        <v>4.691501248772845</v>
      </c>
      <c r="Q4" s="52" t="s">
        <v>6</v>
      </c>
      <c r="R4" s="51"/>
      <c r="S4" s="51"/>
      <c r="T4" s="51"/>
      <c r="U4" s="51"/>
      <c r="V4" s="51"/>
      <c r="W4" s="49"/>
      <c r="X4" s="47"/>
      <c r="Y4" s="48"/>
      <c r="Z4" s="35" t="s">
        <v>35</v>
      </c>
      <c r="AA4" s="36">
        <f>M51</f>
        <v>12.267699772019535</v>
      </c>
      <c r="AB4" s="37" t="s">
        <v>1</v>
      </c>
    </row>
    <row r="5" spans="3:20" ht="11.25" customHeight="1" thickBot="1">
      <c r="C5" s="2"/>
      <c r="D5" s="86"/>
      <c r="E5" s="18"/>
      <c r="F5" s="87"/>
      <c r="G5" s="19"/>
      <c r="H5" s="18"/>
      <c r="I5" s="87"/>
      <c r="J5" s="2"/>
      <c r="Q5" s="82" t="s">
        <v>21</v>
      </c>
      <c r="R5" s="83"/>
      <c r="S5" s="90">
        <f>1/(2*3.14159*(F14/1000*I14/1000000)^(1/2))</f>
        <v>355.8815723088929</v>
      </c>
      <c r="T5" s="92" t="s">
        <v>20</v>
      </c>
    </row>
    <row r="6" spans="3:23" ht="15" customHeight="1" thickBot="1">
      <c r="C6" s="2"/>
      <c r="D6" s="86"/>
      <c r="E6" s="18"/>
      <c r="F6" s="87"/>
      <c r="G6" s="19"/>
      <c r="H6" s="18"/>
      <c r="I6" s="87"/>
      <c r="J6" s="2"/>
      <c r="Q6" s="84"/>
      <c r="R6" s="85"/>
      <c r="S6" s="91"/>
      <c r="T6" s="93"/>
      <c r="U6" s="88" t="s">
        <v>19</v>
      </c>
      <c r="V6" s="89"/>
      <c r="W6" s="50">
        <f>$C14/$P4</f>
        <v>0.8739206881960089</v>
      </c>
    </row>
    <row r="7" spans="6:7" ht="13.5" customHeight="1">
      <c r="F7" s="1"/>
      <c r="G7" s="17"/>
    </row>
    <row r="8" spans="4:7" ht="15.75" customHeight="1">
      <c r="D8" s="20">
        <v>10</v>
      </c>
      <c r="E8" s="21" t="s">
        <v>1</v>
      </c>
      <c r="F8" s="1"/>
      <c r="G8" s="1"/>
    </row>
    <row r="9" spans="6:7" ht="12.75">
      <c r="F9" s="1"/>
      <c r="G9" s="1"/>
    </row>
    <row r="10" spans="6:7" ht="12.75">
      <c r="F10" s="1"/>
      <c r="G10" s="1"/>
    </row>
    <row r="11" spans="6:7" ht="12.75">
      <c r="F11" s="1"/>
      <c r="G11" s="1"/>
    </row>
    <row r="12" spans="6:7" ht="12.75">
      <c r="F12" s="1"/>
      <c r="G12" s="1"/>
    </row>
    <row r="13" spans="3:10" ht="12.75">
      <c r="C13" s="5" t="s">
        <v>4</v>
      </c>
      <c r="D13" s="78" t="s">
        <v>23</v>
      </c>
      <c r="E13" s="78"/>
      <c r="F13" s="78" t="s">
        <v>3</v>
      </c>
      <c r="G13" s="78"/>
      <c r="I13" s="78" t="s">
        <v>2</v>
      </c>
      <c r="J13" s="78"/>
    </row>
    <row r="14" spans="3:13" ht="18">
      <c r="C14" s="5">
        <f>10-C48/10</f>
        <v>4.1</v>
      </c>
      <c r="D14" s="78">
        <f>1000-D48</f>
        <v>458</v>
      </c>
      <c r="E14" s="78"/>
      <c r="F14" s="78">
        <f>10-F48/10</f>
        <v>2</v>
      </c>
      <c r="G14" s="78"/>
      <c r="I14" s="78">
        <f>200-I48/0.5</f>
        <v>100</v>
      </c>
      <c r="J14" s="78"/>
      <c r="K14" s="99"/>
      <c r="L14" s="99"/>
      <c r="M14" s="99"/>
    </row>
    <row r="15" ht="7.5" customHeight="1"/>
    <row r="17" spans="11:13" ht="18">
      <c r="K17" s="98"/>
      <c r="L17" s="98"/>
      <c r="M17" s="98"/>
    </row>
    <row r="20" spans="11:13" ht="18">
      <c r="K20" s="94"/>
      <c r="L20" s="94"/>
      <c r="M20" s="94"/>
    </row>
    <row r="21" spans="12:14" ht="17.25" customHeight="1">
      <c r="L21" s="95"/>
      <c r="M21" s="95"/>
      <c r="N21" s="32"/>
    </row>
    <row r="22" spans="12:13" ht="18" customHeight="1">
      <c r="L22" s="96"/>
      <c r="M22" s="96"/>
    </row>
    <row r="23" spans="12:13" ht="16.5" customHeight="1">
      <c r="L23" s="97"/>
      <c r="M23" s="97"/>
    </row>
    <row r="27" spans="3:9" ht="12.75">
      <c r="C27" s="1"/>
      <c r="D27" s="1"/>
      <c r="F27" s="1"/>
      <c r="I27" s="1"/>
    </row>
    <row r="28" spans="3:9" ht="12.75">
      <c r="C28" s="1"/>
      <c r="D28" s="1"/>
      <c r="F28" s="1"/>
      <c r="I28" s="1"/>
    </row>
    <row r="29" spans="3:9" ht="12.75">
      <c r="C29" s="1"/>
      <c r="D29" s="1"/>
      <c r="F29" s="1"/>
      <c r="I29" s="1"/>
    </row>
    <row r="30" spans="3:9" ht="12.75">
      <c r="C30" s="1"/>
      <c r="D30" s="1"/>
      <c r="F30" s="1"/>
      <c r="I30" s="1"/>
    </row>
    <row r="31" spans="3:9" ht="12.75">
      <c r="C31" s="1"/>
      <c r="D31" s="1"/>
      <c r="F31" s="1"/>
      <c r="I31" s="1"/>
    </row>
    <row r="32" spans="3:9" ht="12.75">
      <c r="C32" s="1"/>
      <c r="D32" s="1"/>
      <c r="F32" s="1"/>
      <c r="I32" s="1"/>
    </row>
    <row r="33" spans="3:9" ht="12.75">
      <c r="C33" s="1"/>
      <c r="D33" s="1"/>
      <c r="F33" s="1"/>
      <c r="I33" s="1"/>
    </row>
    <row r="34" spans="3:9" ht="12.75">
      <c r="C34" s="1"/>
      <c r="D34" s="1"/>
      <c r="F34" s="1"/>
      <c r="I34" s="1"/>
    </row>
    <row r="35" spans="3:9" ht="12.75">
      <c r="C35" s="1"/>
      <c r="D35" s="1"/>
      <c r="F35" s="1"/>
      <c r="I35" s="1"/>
    </row>
    <row r="36" spans="3:9" ht="12.75">
      <c r="C36" s="1"/>
      <c r="D36" s="1"/>
      <c r="F36" s="1"/>
      <c r="I36" s="1"/>
    </row>
    <row r="37" spans="3:9" ht="12.75">
      <c r="C37" s="1"/>
      <c r="D37" s="1"/>
      <c r="F37" s="1"/>
      <c r="I37" s="1"/>
    </row>
    <row r="38" spans="3:9" ht="12.75">
      <c r="C38" s="1"/>
      <c r="D38" s="1"/>
      <c r="F38" s="1"/>
      <c r="I38" s="1"/>
    </row>
    <row r="39" spans="3:9" ht="12.75">
      <c r="C39" s="1"/>
      <c r="D39" s="1"/>
      <c r="F39" s="1"/>
      <c r="I39" s="1"/>
    </row>
    <row r="40" spans="3:9" ht="12.75">
      <c r="C40" s="1"/>
      <c r="D40" s="1"/>
      <c r="F40" s="1"/>
      <c r="I40" s="1"/>
    </row>
    <row r="41" spans="3:9" ht="12.75">
      <c r="C41" s="1"/>
      <c r="D41" s="1"/>
      <c r="F41" s="1"/>
      <c r="I41" s="1"/>
    </row>
    <row r="42" spans="3:9" ht="12.75">
      <c r="C42" s="1"/>
      <c r="D42" s="1"/>
      <c r="F42" s="1"/>
      <c r="I42" s="1"/>
    </row>
    <row r="43" spans="3:9" ht="12.75">
      <c r="C43" s="1"/>
      <c r="D43" s="1"/>
      <c r="F43" s="1"/>
      <c r="I43" s="1"/>
    </row>
    <row r="44" spans="3:9" ht="12.75">
      <c r="C44" s="1"/>
      <c r="D44" s="1"/>
      <c r="F44" s="1"/>
      <c r="G44" s="80"/>
      <c r="H44" s="80"/>
      <c r="I44" s="80"/>
    </row>
    <row r="45" spans="1:31" ht="12.75">
      <c r="A45" s="57"/>
      <c r="B45" s="57"/>
      <c r="C45" s="58"/>
      <c r="D45" s="58"/>
      <c r="E45" s="57"/>
      <c r="F45" s="58"/>
      <c r="G45" s="59" t="b">
        <v>1</v>
      </c>
      <c r="H45" s="59" t="b">
        <v>0</v>
      </c>
      <c r="I45" s="59" t="b">
        <v>0</v>
      </c>
      <c r="J45" s="59" t="b">
        <v>0</v>
      </c>
      <c r="K45" s="59"/>
      <c r="L45" s="59" t="b">
        <v>0</v>
      </c>
      <c r="M45" s="59"/>
      <c r="N45" s="59"/>
      <c r="O45" s="59"/>
      <c r="P45" s="59"/>
      <c r="Q45" s="59"/>
      <c r="R45" s="59"/>
      <c r="S45" s="59" t="b">
        <v>1</v>
      </c>
      <c r="T45" s="59" t="b">
        <v>1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ht="12.75">
      <c r="A46" s="57"/>
      <c r="B46" s="57"/>
      <c r="C46" s="58"/>
      <c r="D46" s="58"/>
      <c r="E46" s="57"/>
      <c r="F46" s="58"/>
      <c r="G46" s="57"/>
      <c r="H46" s="57"/>
      <c r="I46" s="58"/>
      <c r="J46" s="57"/>
      <c r="K46" s="57"/>
      <c r="L46" s="57"/>
      <c r="M46" s="57">
        <v>0</v>
      </c>
      <c r="N46" s="57">
        <v>0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ht="12.75">
      <c r="A47" s="57"/>
      <c r="B47" s="57"/>
      <c r="C47" s="58"/>
      <c r="D47" s="58"/>
      <c r="E47" s="57"/>
      <c r="F47" s="58"/>
      <c r="G47" s="57"/>
      <c r="H47" s="57"/>
      <c r="I47" s="58"/>
      <c r="J47" s="57"/>
      <c r="K47" s="57"/>
      <c r="L47" s="57"/>
      <c r="M47" s="66">
        <f>AA2</f>
        <v>8.739206881960088</v>
      </c>
      <c r="N47" s="66">
        <f>AA3+AA4</f>
        <v>4.860685453133272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12.75">
      <c r="A48" s="57"/>
      <c r="B48" s="69"/>
      <c r="C48" s="70">
        <v>59</v>
      </c>
      <c r="D48" s="70">
        <v>542</v>
      </c>
      <c r="E48" s="69"/>
      <c r="F48" s="70">
        <v>80</v>
      </c>
      <c r="G48" s="69"/>
      <c r="H48" s="69"/>
      <c r="I48" s="70">
        <v>50</v>
      </c>
      <c r="J48" s="100"/>
      <c r="K48" s="100"/>
      <c r="L48" s="81"/>
      <c r="M48" s="81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ht="12.75">
      <c r="A49" s="57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57"/>
      <c r="M49" s="57"/>
      <c r="N49" s="57"/>
      <c r="O49" s="59"/>
      <c r="P49" s="59"/>
      <c r="Q49" s="59"/>
      <c r="R49" s="59"/>
      <c r="S49" s="59"/>
      <c r="T49" s="59"/>
      <c r="U49" s="59"/>
      <c r="V49" s="59"/>
      <c r="W49" s="57"/>
      <c r="X49" s="57"/>
      <c r="Y49" s="57"/>
      <c r="Z49" s="57"/>
      <c r="AA49" s="57"/>
      <c r="AB49" s="57"/>
      <c r="AC49" s="59"/>
      <c r="AD49" s="59"/>
      <c r="AE49" s="57"/>
    </row>
    <row r="50" spans="1:31" ht="15">
      <c r="A50" s="57"/>
      <c r="B50" s="69"/>
      <c r="C50" s="70"/>
      <c r="D50" s="79"/>
      <c r="E50" s="79"/>
      <c r="F50" s="70"/>
      <c r="G50" s="69"/>
      <c r="H50" s="69"/>
      <c r="I50" s="69"/>
      <c r="J50" s="69"/>
      <c r="K50" s="69"/>
      <c r="L50" s="57"/>
      <c r="M50" s="57"/>
      <c r="N50" s="57"/>
      <c r="O50" s="59"/>
      <c r="P50" s="59"/>
      <c r="Q50" s="59"/>
      <c r="R50" s="59"/>
      <c r="S50" s="59"/>
      <c r="T50" s="59"/>
      <c r="U50" s="59"/>
      <c r="V50" s="59"/>
      <c r="W50" s="60"/>
      <c r="X50" s="61"/>
      <c r="Y50" s="61"/>
      <c r="Z50" s="62"/>
      <c r="AA50" s="63"/>
      <c r="AB50" s="57"/>
      <c r="AC50" s="57"/>
      <c r="AD50" s="57"/>
      <c r="AE50" s="57"/>
    </row>
    <row r="51" spans="1:31" ht="12.75">
      <c r="A51" s="57"/>
      <c r="B51" s="69"/>
      <c r="C51" s="69">
        <v>0</v>
      </c>
      <c r="D51" s="69" t="e">
        <f>(($C$14^2+(S51-T51)^2))^(1/2)</f>
        <v>#DIV/0!</v>
      </c>
      <c r="E51" s="69"/>
      <c r="F51" s="69" t="e">
        <f>$D$8/D51</f>
        <v>#DIV/0!</v>
      </c>
      <c r="G51" s="69"/>
      <c r="H51" s="69"/>
      <c r="I51" s="69" t="e">
        <f>F51*$G$45</f>
        <v>#DIV/0!</v>
      </c>
      <c r="J51" s="69">
        <f>C51*$G$45</f>
        <v>0</v>
      </c>
      <c r="K51" s="69"/>
      <c r="L51" s="57">
        <f>((O51^2)+((M51-N51)^2))^(1/2)</f>
        <v>21.528309536156936</v>
      </c>
      <c r="M51" s="64">
        <f>$D$3*$J$3</f>
        <v>12.267699772019535</v>
      </c>
      <c r="N51" s="57">
        <f>-$D$3*$L$3</f>
        <v>-7.4070143188862625</v>
      </c>
      <c r="O51" s="57">
        <f>$D$3*$G$3</f>
        <v>8.739206881960088</v>
      </c>
      <c r="P51" s="65">
        <f>$D$3</f>
        <v>2.131513873648802</v>
      </c>
      <c r="Q51" s="66">
        <v>0</v>
      </c>
      <c r="R51" s="66">
        <v>0</v>
      </c>
      <c r="S51" s="66">
        <f>2*3.14159*C51*($F$14/1000)</f>
        <v>0</v>
      </c>
      <c r="T51" s="66" t="e">
        <f>1/(6.28*C51*($I$14/1000000))</f>
        <v>#DIV/0!</v>
      </c>
      <c r="U51" s="57">
        <f>C51*$T$45</f>
        <v>0</v>
      </c>
      <c r="V51" s="57" t="e">
        <f>1/(6.28*C51*($I$14/1000000))*$T$45</f>
        <v>#DIV/0!</v>
      </c>
      <c r="W51" s="57">
        <v>0</v>
      </c>
      <c r="X51" s="57">
        <f aca="true" t="shared" si="0" ref="X51:X114">$P$2*SIN(6.28318*$D$14*W51/1000)</f>
        <v>0</v>
      </c>
      <c r="Y51" s="57">
        <f>$P$3*1.41421*SIN(6.28318*$D$14*W51/1000+(3.1416*$U$3/180))</f>
        <v>2.0721232915907444</v>
      </c>
      <c r="Z51" s="57">
        <f>X51*Y51*$L$45</f>
        <v>0</v>
      </c>
      <c r="AA51" s="57">
        <f>$D$8*$D$3*COS(3.1416*($U$3)/180)*$S$45</f>
        <v>18.627727321889708</v>
      </c>
      <c r="AB51" s="57">
        <f>Y51*$G$45</f>
        <v>2.0721232915907444</v>
      </c>
      <c r="AC51" s="57">
        <f>W51*$G$45</f>
        <v>0</v>
      </c>
      <c r="AD51" s="57">
        <f>W51*$L$45</f>
        <v>0</v>
      </c>
      <c r="AE51" s="57">
        <f>W51*$S$45</f>
        <v>0</v>
      </c>
    </row>
    <row r="52" spans="1:31" ht="12.75">
      <c r="A52" s="57"/>
      <c r="B52" s="57"/>
      <c r="C52" s="57">
        <v>5</v>
      </c>
      <c r="D52" s="57">
        <f>(($C$14^2+(S52-T52)^2))^(1/2)</f>
        <v>318.43490159341655</v>
      </c>
      <c r="E52" s="57"/>
      <c r="F52" s="57">
        <f aca="true" t="shared" si="1" ref="F52:F115">$D$8/D52</f>
        <v>0.03140359285355027</v>
      </c>
      <c r="G52" s="57"/>
      <c r="H52" s="57"/>
      <c r="I52" s="57">
        <f aca="true" t="shared" si="2" ref="I52:I115">F52*$G$45</f>
        <v>0.03140359285355027</v>
      </c>
      <c r="J52" s="57">
        <f aca="true" t="shared" si="3" ref="J52:J115">C52*$G$45</f>
        <v>5</v>
      </c>
      <c r="K52" s="57"/>
      <c r="L52" s="57">
        <f>((O52^2)+((M52-N52)^2))^(1/2)</f>
        <v>0.021528309536156937</v>
      </c>
      <c r="M52" s="64">
        <f>$D$3*$J$3/1000</f>
        <v>0.012267699772019535</v>
      </c>
      <c r="N52" s="57">
        <f>-$D$3*$L$3/1000</f>
        <v>-0.007407014318886263</v>
      </c>
      <c r="O52" s="57">
        <f>$D$3*$G$3/1000</f>
        <v>0.008739206881960088</v>
      </c>
      <c r="P52" s="65">
        <f>$D$3/1000</f>
        <v>0.002131513873648802</v>
      </c>
      <c r="Q52" s="66">
        <v>0</v>
      </c>
      <c r="R52" s="66">
        <v>0</v>
      </c>
      <c r="S52" s="66">
        <f>2*3.14159*C52*($F$14/1000)</f>
        <v>0.06283180000000001</v>
      </c>
      <c r="T52" s="66">
        <f aca="true" t="shared" si="4" ref="T52:T115">1/(6.28*C52*($I$14/1000000))</f>
        <v>318.4713375796178</v>
      </c>
      <c r="U52" s="57">
        <f aca="true" t="shared" si="5" ref="U52:U115">C52*$T$45</f>
        <v>5</v>
      </c>
      <c r="V52" s="57">
        <f aca="true" t="shared" si="6" ref="V52:V115">1/(6.28*C52*($I$14/1000000))*$T$45</f>
        <v>318.4713375796178</v>
      </c>
      <c r="W52" s="57">
        <v>0.1</v>
      </c>
      <c r="X52" s="57">
        <f t="shared" si="0"/>
        <v>4.013740190564442</v>
      </c>
      <c r="Y52" s="57">
        <f aca="true" t="shared" si="7" ref="Y52:Y115">$P$3*1.41421*SIN(6.28318*$D$14*W52/1000+(3.1416*$U$3/180))</f>
        <v>3.044276442528595</v>
      </c>
      <c r="Z52" s="57">
        <f aca="true" t="shared" si="8" ref="Z52:Z115">X52*Y52*$L$45</f>
        <v>0</v>
      </c>
      <c r="AA52" s="57">
        <f aca="true" t="shared" si="9" ref="AA52:AA115">$D$8*$D$3*COS(3.1416*($U$3)/180)*$S$45</f>
        <v>18.627727321889708</v>
      </c>
      <c r="AB52" s="57">
        <f aca="true" t="shared" si="10" ref="AB52:AB115">Y52*$G$45</f>
        <v>3.044276442528595</v>
      </c>
      <c r="AC52" s="57">
        <f aca="true" t="shared" si="11" ref="AC52:AC115">W52*$G$45</f>
        <v>0.1</v>
      </c>
      <c r="AD52" s="57">
        <f aca="true" t="shared" si="12" ref="AD52:AD115">W52*$L$45</f>
        <v>0</v>
      </c>
      <c r="AE52" s="57">
        <f aca="true" t="shared" si="13" ref="AE52:AE115">W52*$S$45</f>
        <v>0.1</v>
      </c>
    </row>
    <row r="53" spans="1:31" ht="12.75">
      <c r="A53" s="57"/>
      <c r="B53" s="57"/>
      <c r="C53" s="57">
        <v>10</v>
      </c>
      <c r="D53" s="57">
        <f>(($C$14^2+(S53-T53)^2))^(1/2)</f>
        <v>159.16282151149815</v>
      </c>
      <c r="E53" s="57"/>
      <c r="F53" s="57">
        <f t="shared" si="1"/>
        <v>0.06282874295036034</v>
      </c>
      <c r="G53" s="57"/>
      <c r="H53" s="57"/>
      <c r="I53" s="57">
        <f t="shared" si="2"/>
        <v>0.06282874295036034</v>
      </c>
      <c r="J53" s="57">
        <f t="shared" si="3"/>
        <v>10</v>
      </c>
      <c r="K53" s="57"/>
      <c r="L53" s="57"/>
      <c r="M53" s="64">
        <f>$D$3*$J$3/2</f>
        <v>6.133849886009767</v>
      </c>
      <c r="N53" s="57">
        <f>-$D$3*$L$3/2</f>
        <v>-3.7035071594431312</v>
      </c>
      <c r="O53" s="57">
        <f>$D$3*$G$3/2</f>
        <v>4.369603440980044</v>
      </c>
      <c r="P53" s="65">
        <f>$D$3/3</f>
        <v>0.7105046245496007</v>
      </c>
      <c r="Q53" s="66">
        <v>0</v>
      </c>
      <c r="R53" s="66">
        <v>0</v>
      </c>
      <c r="S53" s="66">
        <f aca="true" t="shared" si="14" ref="S53:S116">2*3.14159*C53*($F$14/1000)</f>
        <v>0.12566360000000001</v>
      </c>
      <c r="T53" s="66">
        <f t="shared" si="4"/>
        <v>159.2356687898089</v>
      </c>
      <c r="U53" s="57">
        <f t="shared" si="5"/>
        <v>10</v>
      </c>
      <c r="V53" s="57">
        <f t="shared" si="6"/>
        <v>159.2356687898089</v>
      </c>
      <c r="W53" s="57">
        <v>0.2</v>
      </c>
      <c r="X53" s="57">
        <f t="shared" si="0"/>
        <v>7.697384502586831</v>
      </c>
      <c r="Y53" s="57">
        <f t="shared" si="7"/>
        <v>3.766063835068906</v>
      </c>
      <c r="Z53" s="57">
        <f t="shared" si="8"/>
        <v>0</v>
      </c>
      <c r="AA53" s="57">
        <f t="shared" si="9"/>
        <v>18.627727321889708</v>
      </c>
      <c r="AB53" s="57">
        <f t="shared" si="10"/>
        <v>3.766063835068906</v>
      </c>
      <c r="AC53" s="57">
        <f t="shared" si="11"/>
        <v>0.2</v>
      </c>
      <c r="AD53" s="57">
        <f t="shared" si="12"/>
        <v>0</v>
      </c>
      <c r="AE53" s="57">
        <f t="shared" si="13"/>
        <v>0.2</v>
      </c>
    </row>
    <row r="54" spans="1:31" ht="12.75">
      <c r="A54" s="57"/>
      <c r="B54" s="57"/>
      <c r="C54" s="57">
        <v>15</v>
      </c>
      <c r="D54" s="57">
        <f>(($C$14^2+(S54-T54)^2))^(1/2)</f>
        <v>106.04790340082671</v>
      </c>
      <c r="E54" s="57"/>
      <c r="F54" s="57">
        <f t="shared" si="1"/>
        <v>0.09429700804365024</v>
      </c>
      <c r="G54" s="57"/>
      <c r="H54" s="57"/>
      <c r="I54" s="57">
        <f t="shared" si="2"/>
        <v>0.09429700804365024</v>
      </c>
      <c r="J54" s="57">
        <f t="shared" si="3"/>
        <v>15</v>
      </c>
      <c r="K54" s="57"/>
      <c r="L54" s="57"/>
      <c r="M54" s="64">
        <f>$D$3*$J$3/3</f>
        <v>4.089233257339845</v>
      </c>
      <c r="N54" s="57">
        <f>-$D$3*$L$3/3</f>
        <v>-2.4690047729620876</v>
      </c>
      <c r="O54" s="57">
        <f>$D$3*$G$3/3</f>
        <v>2.9130689606533626</v>
      </c>
      <c r="P54" s="65">
        <f>$D$3/2</f>
        <v>1.065756936824401</v>
      </c>
      <c r="Q54" s="66">
        <v>0</v>
      </c>
      <c r="R54" s="66">
        <v>0</v>
      </c>
      <c r="S54" s="66">
        <f t="shared" si="14"/>
        <v>0.18849539999999998</v>
      </c>
      <c r="T54" s="66">
        <f t="shared" si="4"/>
        <v>106.15711252653927</v>
      </c>
      <c r="U54" s="57">
        <f t="shared" si="5"/>
        <v>15</v>
      </c>
      <c r="V54" s="57">
        <f t="shared" si="6"/>
        <v>106.15711252653927</v>
      </c>
      <c r="W54" s="57">
        <v>0.3</v>
      </c>
      <c r="X54" s="57">
        <f t="shared" si="0"/>
        <v>10.74798462658965</v>
      </c>
      <c r="Y54" s="57">
        <f t="shared" si="7"/>
        <v>4.178124615706193</v>
      </c>
      <c r="Z54" s="57">
        <f t="shared" si="8"/>
        <v>0</v>
      </c>
      <c r="AA54" s="57">
        <f t="shared" si="9"/>
        <v>18.627727321889708</v>
      </c>
      <c r="AB54" s="57">
        <f t="shared" si="10"/>
        <v>4.178124615706193</v>
      </c>
      <c r="AC54" s="57">
        <f t="shared" si="11"/>
        <v>0.3</v>
      </c>
      <c r="AD54" s="57">
        <f t="shared" si="12"/>
        <v>0</v>
      </c>
      <c r="AE54" s="57">
        <f t="shared" si="13"/>
        <v>0.3</v>
      </c>
    </row>
    <row r="55" spans="1:31" ht="12.75">
      <c r="A55" s="57"/>
      <c r="B55" s="57"/>
      <c r="C55" s="57">
        <v>20</v>
      </c>
      <c r="D55" s="57">
        <f aca="true" t="shared" si="15" ref="D55:D68">(($C$14^2+(S55-T55)^2))^(1/2)</f>
        <v>79.47233773029971</v>
      </c>
      <c r="E55" s="57"/>
      <c r="F55" s="57">
        <f t="shared" si="1"/>
        <v>0.12582994643917952</v>
      </c>
      <c r="G55" s="57"/>
      <c r="H55" s="57"/>
      <c r="I55" s="57">
        <f t="shared" si="2"/>
        <v>0.12582994643917952</v>
      </c>
      <c r="J55" s="57">
        <f t="shared" si="3"/>
        <v>20</v>
      </c>
      <c r="K55" s="57"/>
      <c r="L55" s="57"/>
      <c r="M55" s="64"/>
      <c r="N55" s="57"/>
      <c r="O55" s="57" t="s">
        <v>32</v>
      </c>
      <c r="P55" s="65"/>
      <c r="Q55" s="57"/>
      <c r="R55" s="57"/>
      <c r="S55" s="66">
        <f t="shared" si="14"/>
        <v>0.25132720000000003</v>
      </c>
      <c r="T55" s="66">
        <f t="shared" si="4"/>
        <v>79.61783439490445</v>
      </c>
      <c r="U55" s="57">
        <f t="shared" si="5"/>
        <v>20</v>
      </c>
      <c r="V55" s="57">
        <f t="shared" si="6"/>
        <v>79.61783439490445</v>
      </c>
      <c r="W55" s="57">
        <v>0.4</v>
      </c>
      <c r="X55" s="57">
        <f t="shared" si="0"/>
        <v>12.91465473533863</v>
      </c>
      <c r="Y55" s="57">
        <f t="shared" si="7"/>
        <v>4.24657030164405</v>
      </c>
      <c r="Z55" s="57">
        <f t="shared" si="8"/>
        <v>0</v>
      </c>
      <c r="AA55" s="57">
        <f t="shared" si="9"/>
        <v>18.627727321889708</v>
      </c>
      <c r="AB55" s="57">
        <f t="shared" si="10"/>
        <v>4.24657030164405</v>
      </c>
      <c r="AC55" s="57">
        <f t="shared" si="11"/>
        <v>0.4</v>
      </c>
      <c r="AD55" s="57">
        <f t="shared" si="12"/>
        <v>0</v>
      </c>
      <c r="AE55" s="57">
        <f t="shared" si="13"/>
        <v>0.4</v>
      </c>
    </row>
    <row r="56" spans="1:31" ht="12.75">
      <c r="A56" s="57"/>
      <c r="B56" s="57"/>
      <c r="C56" s="57">
        <v>25</v>
      </c>
      <c r="D56" s="57">
        <f t="shared" si="15"/>
        <v>63.512582654858605</v>
      </c>
      <c r="E56" s="57"/>
      <c r="F56" s="57">
        <f t="shared" si="1"/>
        <v>0.15744911609628925</v>
      </c>
      <c r="G56" s="57"/>
      <c r="H56" s="57"/>
      <c r="I56" s="57">
        <f t="shared" si="2"/>
        <v>0.15744911609628925</v>
      </c>
      <c r="J56" s="57">
        <f t="shared" si="3"/>
        <v>25</v>
      </c>
      <c r="K56" s="57"/>
      <c r="L56" s="57"/>
      <c r="M56" s="64"/>
      <c r="N56" s="57"/>
      <c r="O56" s="57">
        <f>M51+N51</f>
        <v>4.860685453133272</v>
      </c>
      <c r="P56" s="65"/>
      <c r="Q56" s="57"/>
      <c r="R56" s="57"/>
      <c r="S56" s="66">
        <f t="shared" si="14"/>
        <v>0.314159</v>
      </c>
      <c r="T56" s="66">
        <f t="shared" si="4"/>
        <v>63.694267515923556</v>
      </c>
      <c r="U56" s="57">
        <f t="shared" si="5"/>
        <v>25</v>
      </c>
      <c r="V56" s="57">
        <f t="shared" si="6"/>
        <v>63.694267515923556</v>
      </c>
      <c r="W56" s="57">
        <v>0.5</v>
      </c>
      <c r="X56" s="57">
        <f t="shared" si="0"/>
        <v>14.019204702143547</v>
      </c>
      <c r="Y56" s="57">
        <f t="shared" si="7"/>
        <v>3.9657718193103544</v>
      </c>
      <c r="Z56" s="57">
        <f t="shared" si="8"/>
        <v>0</v>
      </c>
      <c r="AA56" s="57">
        <f t="shared" si="9"/>
        <v>18.627727321889708</v>
      </c>
      <c r="AB56" s="57">
        <f t="shared" si="10"/>
        <v>3.9657718193103544</v>
      </c>
      <c r="AC56" s="57">
        <f t="shared" si="11"/>
        <v>0.5</v>
      </c>
      <c r="AD56" s="57">
        <f t="shared" si="12"/>
        <v>0</v>
      </c>
      <c r="AE56" s="57">
        <f t="shared" si="13"/>
        <v>0.5</v>
      </c>
    </row>
    <row r="57" spans="1:31" ht="12.75">
      <c r="A57" s="57"/>
      <c r="B57" s="57"/>
      <c r="C57" s="57">
        <v>30</v>
      </c>
      <c r="D57" s="57">
        <f t="shared" si="15"/>
        <v>52.86080780956052</v>
      </c>
      <c r="E57" s="57"/>
      <c r="F57" s="57">
        <f t="shared" si="1"/>
        <v>0.1891760722996628</v>
      </c>
      <c r="G57" s="57"/>
      <c r="H57" s="57"/>
      <c r="I57" s="57">
        <f t="shared" si="2"/>
        <v>0.1891760722996628</v>
      </c>
      <c r="J57" s="57">
        <f t="shared" si="3"/>
        <v>30</v>
      </c>
      <c r="K57" s="57"/>
      <c r="L57" s="57"/>
      <c r="M57" s="64"/>
      <c r="N57" s="57"/>
      <c r="O57" s="57">
        <f>M52+N52</f>
        <v>0.004860685453133272</v>
      </c>
      <c r="P57" s="65"/>
      <c r="Q57" s="57"/>
      <c r="R57" s="57"/>
      <c r="S57" s="66">
        <f t="shared" si="14"/>
        <v>0.37699079999999996</v>
      </c>
      <c r="T57" s="66">
        <f t="shared" si="4"/>
        <v>53.07855626326963</v>
      </c>
      <c r="U57" s="57">
        <f t="shared" si="5"/>
        <v>30</v>
      </c>
      <c r="V57" s="57">
        <f t="shared" si="6"/>
        <v>53.07855626326963</v>
      </c>
      <c r="W57" s="57">
        <v>0.6</v>
      </c>
      <c r="X57" s="57">
        <f t="shared" si="0"/>
        <v>13.970794718154</v>
      </c>
      <c r="Y57" s="57">
        <f t="shared" si="7"/>
        <v>3.3588224476216424</v>
      </c>
      <c r="Z57" s="57">
        <f t="shared" si="8"/>
        <v>0</v>
      </c>
      <c r="AA57" s="57">
        <f t="shared" si="9"/>
        <v>18.627727321889708</v>
      </c>
      <c r="AB57" s="57">
        <f t="shared" si="10"/>
        <v>3.3588224476216424</v>
      </c>
      <c r="AC57" s="57">
        <f t="shared" si="11"/>
        <v>0.6</v>
      </c>
      <c r="AD57" s="57">
        <f t="shared" si="12"/>
        <v>0</v>
      </c>
      <c r="AE57" s="57">
        <f t="shared" si="13"/>
        <v>0.6</v>
      </c>
    </row>
    <row r="58" spans="1:31" ht="12.75">
      <c r="A58" s="57"/>
      <c r="B58" s="57"/>
      <c r="C58" s="57">
        <v>35</v>
      </c>
      <c r="D58" s="57">
        <f t="shared" si="15"/>
        <v>45.242243472704125</v>
      </c>
      <c r="E58" s="57"/>
      <c r="F58" s="57">
        <f t="shared" si="1"/>
        <v>0.2210323633935897</v>
      </c>
      <c r="G58" s="57"/>
      <c r="H58" s="57"/>
      <c r="I58" s="57">
        <f t="shared" si="2"/>
        <v>0.2210323633935897</v>
      </c>
      <c r="J58" s="57">
        <f t="shared" si="3"/>
        <v>35</v>
      </c>
      <c r="K58" s="57"/>
      <c r="L58" s="57"/>
      <c r="M58" s="64"/>
      <c r="N58" s="57"/>
      <c r="O58" s="57">
        <f>M53+N53</f>
        <v>2.430342726566636</v>
      </c>
      <c r="P58" s="65"/>
      <c r="Q58" s="57"/>
      <c r="R58" s="57"/>
      <c r="S58" s="66">
        <f t="shared" si="14"/>
        <v>0.43982259999999995</v>
      </c>
      <c r="T58" s="66">
        <f t="shared" si="4"/>
        <v>45.49590536851683</v>
      </c>
      <c r="U58" s="57">
        <f t="shared" si="5"/>
        <v>35</v>
      </c>
      <c r="V58" s="57">
        <f t="shared" si="6"/>
        <v>45.49590536851683</v>
      </c>
      <c r="W58" s="57">
        <v>0.7</v>
      </c>
      <c r="X58" s="57">
        <f t="shared" si="0"/>
        <v>12.77340609143592</v>
      </c>
      <c r="Y58" s="57">
        <f t="shared" si="7"/>
        <v>2.475638592863783</v>
      </c>
      <c r="Z58" s="57">
        <f t="shared" si="8"/>
        <v>0</v>
      </c>
      <c r="AA58" s="57">
        <f t="shared" si="9"/>
        <v>18.627727321889708</v>
      </c>
      <c r="AB58" s="57">
        <f t="shared" si="10"/>
        <v>2.475638592863783</v>
      </c>
      <c r="AC58" s="57">
        <f t="shared" si="11"/>
        <v>0.7</v>
      </c>
      <c r="AD58" s="57">
        <f t="shared" si="12"/>
        <v>0</v>
      </c>
      <c r="AE58" s="57">
        <f t="shared" si="13"/>
        <v>0.7</v>
      </c>
    </row>
    <row r="59" spans="1:31" ht="12.75">
      <c r="A59" s="57"/>
      <c r="B59" s="57"/>
      <c r="C59" s="57">
        <v>40</v>
      </c>
      <c r="D59" s="57">
        <f t="shared" si="15"/>
        <v>39.51951790068266</v>
      </c>
      <c r="E59" s="57"/>
      <c r="F59" s="57">
        <f t="shared" si="1"/>
        <v>0.2530395240430618</v>
      </c>
      <c r="G59" s="57"/>
      <c r="H59" s="57"/>
      <c r="I59" s="57">
        <f t="shared" si="2"/>
        <v>0.2530395240430618</v>
      </c>
      <c r="J59" s="57">
        <f t="shared" si="3"/>
        <v>40</v>
      </c>
      <c r="K59" s="57"/>
      <c r="L59" s="57"/>
      <c r="M59" s="64"/>
      <c r="N59" s="57"/>
      <c r="O59" s="57">
        <f>M54+N54</f>
        <v>1.620228484377757</v>
      </c>
      <c r="P59" s="65"/>
      <c r="Q59" s="57"/>
      <c r="R59" s="57"/>
      <c r="S59" s="66">
        <f t="shared" si="14"/>
        <v>0.5026544000000001</v>
      </c>
      <c r="T59" s="66">
        <f t="shared" si="4"/>
        <v>39.808917197452224</v>
      </c>
      <c r="U59" s="57">
        <f t="shared" si="5"/>
        <v>40</v>
      </c>
      <c r="V59" s="57">
        <f t="shared" si="6"/>
        <v>39.808917197452224</v>
      </c>
      <c r="W59" s="57">
        <v>0.8</v>
      </c>
      <c r="X59" s="57">
        <f t="shared" si="0"/>
        <v>10.525513818358501</v>
      </c>
      <c r="Y59" s="57">
        <f t="shared" si="7"/>
        <v>1.3888545902475564</v>
      </c>
      <c r="Z59" s="57">
        <f t="shared" si="8"/>
        <v>0</v>
      </c>
      <c r="AA59" s="57">
        <f t="shared" si="9"/>
        <v>18.627727321889708</v>
      </c>
      <c r="AB59" s="57">
        <f t="shared" si="10"/>
        <v>1.3888545902475564</v>
      </c>
      <c r="AC59" s="57">
        <f t="shared" si="11"/>
        <v>0.8</v>
      </c>
      <c r="AD59" s="57">
        <f t="shared" si="12"/>
        <v>0</v>
      </c>
      <c r="AE59" s="57">
        <f t="shared" si="13"/>
        <v>0.8</v>
      </c>
    </row>
    <row r="60" spans="1:31" ht="12.75">
      <c r="A60" s="57"/>
      <c r="B60" s="57"/>
      <c r="C60" s="57">
        <v>45</v>
      </c>
      <c r="D60" s="57">
        <f t="shared" si="15"/>
        <v>35.06076981274434</v>
      </c>
      <c r="E60" s="57"/>
      <c r="F60" s="57">
        <f t="shared" si="1"/>
        <v>0.2852190654514685</v>
      </c>
      <c r="G60" s="57"/>
      <c r="H60" s="57"/>
      <c r="I60" s="57">
        <f t="shared" si="2"/>
        <v>0.2852190654514685</v>
      </c>
      <c r="J60" s="57">
        <f t="shared" si="3"/>
        <v>45</v>
      </c>
      <c r="K60" s="57"/>
      <c r="L60" s="57">
        <v>0.5</v>
      </c>
      <c r="M60" s="64">
        <v>0.3</v>
      </c>
      <c r="N60" s="57"/>
      <c r="O60" s="57"/>
      <c r="P60" s="65"/>
      <c r="Q60" s="57"/>
      <c r="R60" s="57"/>
      <c r="S60" s="66">
        <f t="shared" si="14"/>
        <v>0.5654861999999999</v>
      </c>
      <c r="T60" s="66">
        <f t="shared" si="4"/>
        <v>35.38570417551309</v>
      </c>
      <c r="U60" s="57">
        <f t="shared" si="5"/>
        <v>45</v>
      </c>
      <c r="V60" s="57">
        <f t="shared" si="6"/>
        <v>35.38570417551309</v>
      </c>
      <c r="W60" s="57">
        <v>0.9</v>
      </c>
      <c r="X60" s="57">
        <f t="shared" si="0"/>
        <v>7.411987855500841</v>
      </c>
      <c r="Y60" s="57">
        <f t="shared" si="7"/>
        <v>0.18784914967860314</v>
      </c>
      <c r="Z60" s="57">
        <f t="shared" si="8"/>
        <v>0</v>
      </c>
      <c r="AA60" s="57">
        <f t="shared" si="9"/>
        <v>18.627727321889708</v>
      </c>
      <c r="AB60" s="57">
        <f t="shared" si="10"/>
        <v>0.18784914967860314</v>
      </c>
      <c r="AC60" s="57">
        <f t="shared" si="11"/>
        <v>0.9</v>
      </c>
      <c r="AD60" s="57">
        <f t="shared" si="12"/>
        <v>0</v>
      </c>
      <c r="AE60" s="57">
        <f t="shared" si="13"/>
        <v>0.9</v>
      </c>
    </row>
    <row r="61" spans="1:31" ht="12.75">
      <c r="A61" s="57"/>
      <c r="B61" s="57"/>
      <c r="C61" s="57">
        <v>55</v>
      </c>
      <c r="D61" s="57">
        <f t="shared" si="15"/>
        <v>28.55664984363019</v>
      </c>
      <c r="E61" s="57"/>
      <c r="F61" s="57">
        <f t="shared" si="1"/>
        <v>0.35018113310762145</v>
      </c>
      <c r="G61" s="57"/>
      <c r="H61" s="57"/>
      <c r="I61" s="57">
        <f t="shared" si="2"/>
        <v>0.35018113310762145</v>
      </c>
      <c r="J61" s="57">
        <f t="shared" si="3"/>
        <v>55</v>
      </c>
      <c r="K61" s="57"/>
      <c r="L61" s="81"/>
      <c r="M61" s="81"/>
      <c r="N61" s="81"/>
      <c r="O61" s="81"/>
      <c r="P61" s="65"/>
      <c r="Q61" s="57"/>
      <c r="R61" s="57"/>
      <c r="S61" s="66">
        <f t="shared" si="14"/>
        <v>0.6911498</v>
      </c>
      <c r="T61" s="66">
        <f t="shared" si="4"/>
        <v>28.95193977996525</v>
      </c>
      <c r="U61" s="57">
        <f t="shared" si="5"/>
        <v>55</v>
      </c>
      <c r="V61" s="57">
        <f t="shared" si="6"/>
        <v>28.95193977996525</v>
      </c>
      <c r="W61" s="57">
        <v>1</v>
      </c>
      <c r="X61" s="57">
        <f t="shared" si="0"/>
        <v>3.688889143351577</v>
      </c>
      <c r="Y61" s="57">
        <f t="shared" si="7"/>
        <v>-1.0286052803995132</v>
      </c>
      <c r="Z61" s="57">
        <f t="shared" si="8"/>
        <v>0</v>
      </c>
      <c r="AA61" s="57">
        <f t="shared" si="9"/>
        <v>18.627727321889708</v>
      </c>
      <c r="AB61" s="57">
        <f t="shared" si="10"/>
        <v>-1.0286052803995132</v>
      </c>
      <c r="AC61" s="57">
        <f t="shared" si="11"/>
        <v>1</v>
      </c>
      <c r="AD61" s="57">
        <f t="shared" si="12"/>
        <v>0</v>
      </c>
      <c r="AE61" s="57">
        <f t="shared" si="13"/>
        <v>1</v>
      </c>
    </row>
    <row r="62" spans="1:31" ht="12.75">
      <c r="A62" s="57"/>
      <c r="B62" s="57"/>
      <c r="C62" s="57">
        <v>60</v>
      </c>
      <c r="D62" s="57">
        <f t="shared" si="15"/>
        <v>26.109222838382962</v>
      </c>
      <c r="E62" s="57"/>
      <c r="F62" s="57">
        <f t="shared" si="1"/>
        <v>0.38300642121369766</v>
      </c>
      <c r="G62" s="57"/>
      <c r="H62" s="57"/>
      <c r="I62" s="57">
        <f t="shared" si="2"/>
        <v>0.38300642121369766</v>
      </c>
      <c r="J62" s="57">
        <f t="shared" si="3"/>
        <v>60</v>
      </c>
      <c r="K62" s="57"/>
      <c r="L62" s="59">
        <f>AA2-L60*W6-M60*SIN(U3*3.14159/180)</f>
        <v>8.156426058987451</v>
      </c>
      <c r="M62" s="64">
        <f>(AA4+AA3)-L60*SIN(U3*3.14159/180)+M60*W6</f>
        <v>4.879827528134355</v>
      </c>
      <c r="N62" s="59">
        <f>AA2-I60*W6+M60*SIN(U3*3.14159/180)</f>
        <v>8.635768518868751</v>
      </c>
      <c r="O62" s="64">
        <f>(AA4+AA3)-L60*SIN(U3*3.14159/180)-M60*W6</f>
        <v>4.35547511521675</v>
      </c>
      <c r="P62" s="65"/>
      <c r="Q62" s="57"/>
      <c r="R62" s="57"/>
      <c r="S62" s="66">
        <f t="shared" si="14"/>
        <v>0.7539815999999999</v>
      </c>
      <c r="T62" s="66">
        <f t="shared" si="4"/>
        <v>26.539278131634816</v>
      </c>
      <c r="U62" s="57">
        <f t="shared" si="5"/>
        <v>60</v>
      </c>
      <c r="V62" s="57">
        <f t="shared" si="6"/>
        <v>26.539278131634816</v>
      </c>
      <c r="W62" s="57">
        <v>1.1</v>
      </c>
      <c r="X62" s="57">
        <f t="shared" si="0"/>
        <v>-0.33758922089411764</v>
      </c>
      <c r="Y62" s="57">
        <f t="shared" si="7"/>
        <v>-2.160465703993439</v>
      </c>
      <c r="Z62" s="57">
        <f t="shared" si="8"/>
        <v>0</v>
      </c>
      <c r="AA62" s="57">
        <f t="shared" si="9"/>
        <v>18.627727321889708</v>
      </c>
      <c r="AB62" s="57">
        <f t="shared" si="10"/>
        <v>-2.160465703993439</v>
      </c>
      <c r="AC62" s="57">
        <f t="shared" si="11"/>
        <v>1.1</v>
      </c>
      <c r="AD62" s="57">
        <f t="shared" si="12"/>
        <v>0</v>
      </c>
      <c r="AE62" s="57">
        <f t="shared" si="13"/>
        <v>1.1</v>
      </c>
    </row>
    <row r="63" spans="1:31" ht="12.75">
      <c r="A63" s="57"/>
      <c r="B63" s="57"/>
      <c r="C63" s="57">
        <v>65</v>
      </c>
      <c r="D63" s="57">
        <f t="shared" si="15"/>
        <v>24.033287310263535</v>
      </c>
      <c r="E63" s="57"/>
      <c r="F63" s="57">
        <f t="shared" si="1"/>
        <v>0.4160895624016216</v>
      </c>
      <c r="G63" s="57"/>
      <c r="H63" s="57"/>
      <c r="I63" s="57">
        <f t="shared" si="2"/>
        <v>0.4160895624016216</v>
      </c>
      <c r="J63" s="57">
        <f t="shared" si="3"/>
        <v>65</v>
      </c>
      <c r="K63" s="57"/>
      <c r="L63" s="66">
        <f>AA2</f>
        <v>8.739206881960088</v>
      </c>
      <c r="M63" s="67">
        <f>AA4+AA3</f>
        <v>4.860685453133272</v>
      </c>
      <c r="N63" s="67">
        <f>AA2</f>
        <v>8.739206881960088</v>
      </c>
      <c r="O63" s="66">
        <f>AA4+AA3</f>
        <v>4.860685453133272</v>
      </c>
      <c r="P63" s="65"/>
      <c r="Q63" s="57"/>
      <c r="R63" s="57"/>
      <c r="S63" s="66">
        <f t="shared" si="14"/>
        <v>0.8168134</v>
      </c>
      <c r="T63" s="66">
        <f t="shared" si="4"/>
        <v>24.49779519843214</v>
      </c>
      <c r="U63" s="57">
        <f t="shared" si="5"/>
        <v>65</v>
      </c>
      <c r="V63" s="57">
        <f t="shared" si="6"/>
        <v>24.49779519843214</v>
      </c>
      <c r="W63" s="57">
        <v>1.2</v>
      </c>
      <c r="X63" s="57">
        <f t="shared" si="0"/>
        <v>-4.336303752612888</v>
      </c>
      <c r="Y63" s="57">
        <f t="shared" si="7"/>
        <v>-3.114646260241638</v>
      </c>
      <c r="Z63" s="57">
        <f t="shared" si="8"/>
        <v>0</v>
      </c>
      <c r="AA63" s="57">
        <f t="shared" si="9"/>
        <v>18.627727321889708</v>
      </c>
      <c r="AB63" s="57">
        <f t="shared" si="10"/>
        <v>-3.114646260241638</v>
      </c>
      <c r="AC63" s="57">
        <f t="shared" si="11"/>
        <v>1.2</v>
      </c>
      <c r="AD63" s="57">
        <f t="shared" si="12"/>
        <v>0</v>
      </c>
      <c r="AE63" s="57">
        <f t="shared" si="13"/>
        <v>1.2</v>
      </c>
    </row>
    <row r="64" spans="1:31" ht="12.75">
      <c r="A64" s="57"/>
      <c r="B64" s="57"/>
      <c r="C64" s="57">
        <v>70</v>
      </c>
      <c r="D64" s="57">
        <f t="shared" si="15"/>
        <v>22.24933419736583</v>
      </c>
      <c r="E64" s="57"/>
      <c r="F64" s="57">
        <f t="shared" si="1"/>
        <v>0.4494516515098206</v>
      </c>
      <c r="G64" s="57"/>
      <c r="H64" s="57"/>
      <c r="I64" s="57">
        <f t="shared" si="2"/>
        <v>0.4494516515098206</v>
      </c>
      <c r="J64" s="57">
        <f t="shared" si="3"/>
        <v>70</v>
      </c>
      <c r="K64" s="57"/>
      <c r="L64" s="81"/>
      <c r="M64" s="81"/>
      <c r="N64" s="81"/>
      <c r="O64" s="81"/>
      <c r="P64" s="65"/>
      <c r="Q64" s="57"/>
      <c r="R64" s="57"/>
      <c r="S64" s="66">
        <f t="shared" si="14"/>
        <v>0.8796451999999999</v>
      </c>
      <c r="T64" s="66">
        <f t="shared" si="4"/>
        <v>22.747952684258415</v>
      </c>
      <c r="U64" s="57">
        <f t="shared" si="5"/>
        <v>70</v>
      </c>
      <c r="V64" s="57">
        <f t="shared" si="6"/>
        <v>22.747952684258415</v>
      </c>
      <c r="W64" s="57">
        <v>1.3</v>
      </c>
      <c r="X64" s="57">
        <f t="shared" si="0"/>
        <v>-7.978394305478001</v>
      </c>
      <c r="Y64" s="57">
        <f t="shared" si="7"/>
        <v>-3.8126737411016682</v>
      </c>
      <c r="Z64" s="57">
        <f t="shared" si="8"/>
        <v>0</v>
      </c>
      <c r="AA64" s="57">
        <f t="shared" si="9"/>
        <v>18.627727321889708</v>
      </c>
      <c r="AB64" s="57">
        <f t="shared" si="10"/>
        <v>-3.8126737411016682</v>
      </c>
      <c r="AC64" s="57">
        <f t="shared" si="11"/>
        <v>1.3</v>
      </c>
      <c r="AD64" s="57">
        <f t="shared" si="12"/>
        <v>0</v>
      </c>
      <c r="AE64" s="57">
        <f t="shared" si="13"/>
        <v>1.3</v>
      </c>
    </row>
    <row r="65" spans="1:31" ht="12.75">
      <c r="A65" s="57"/>
      <c r="B65" s="57"/>
      <c r="C65" s="57">
        <v>75</v>
      </c>
      <c r="D65" s="57">
        <f t="shared" si="15"/>
        <v>20.699065431012865</v>
      </c>
      <c r="E65" s="57"/>
      <c r="F65" s="57">
        <f t="shared" si="1"/>
        <v>0.4831135991781186</v>
      </c>
      <c r="G65" s="57"/>
      <c r="H65" s="57"/>
      <c r="I65" s="57">
        <f t="shared" si="2"/>
        <v>0.4831135991781186</v>
      </c>
      <c r="J65" s="57">
        <f t="shared" si="3"/>
        <v>75</v>
      </c>
      <c r="K65" s="57"/>
      <c r="L65" s="59">
        <v>0</v>
      </c>
      <c r="M65" s="67">
        <f>AA4+AA3</f>
        <v>4.860685453133272</v>
      </c>
      <c r="N65" s="59">
        <v>0</v>
      </c>
      <c r="O65" s="67">
        <f>AA4+AA3</f>
        <v>4.860685453133272</v>
      </c>
      <c r="P65" s="65"/>
      <c r="Q65" s="57"/>
      <c r="R65" s="57"/>
      <c r="S65" s="66">
        <f t="shared" si="14"/>
        <v>0.942477</v>
      </c>
      <c r="T65" s="66">
        <f t="shared" si="4"/>
        <v>21.231422505307854</v>
      </c>
      <c r="U65" s="57">
        <f t="shared" si="5"/>
        <v>75</v>
      </c>
      <c r="V65" s="57">
        <f t="shared" si="6"/>
        <v>21.231422505307854</v>
      </c>
      <c r="W65" s="57">
        <v>1.4</v>
      </c>
      <c r="X65" s="57">
        <f t="shared" si="0"/>
        <v>-10.964330012094502</v>
      </c>
      <c r="Y65" s="57">
        <f t="shared" si="7"/>
        <v>-4.197141343043333</v>
      </c>
      <c r="Z65" s="57">
        <f t="shared" si="8"/>
        <v>0</v>
      </c>
      <c r="AA65" s="57">
        <f t="shared" si="9"/>
        <v>18.627727321889708</v>
      </c>
      <c r="AB65" s="57">
        <f t="shared" si="10"/>
        <v>-4.197141343043333</v>
      </c>
      <c r="AC65" s="57">
        <f t="shared" si="11"/>
        <v>1.4</v>
      </c>
      <c r="AD65" s="57">
        <f t="shared" si="12"/>
        <v>0</v>
      </c>
      <c r="AE65" s="57">
        <f t="shared" si="13"/>
        <v>1.4</v>
      </c>
    </row>
    <row r="66" spans="1:31" ht="12.75">
      <c r="A66" s="57"/>
      <c r="B66" s="57"/>
      <c r="C66" s="57">
        <v>80</v>
      </c>
      <c r="D66" s="57">
        <f t="shared" si="15"/>
        <v>19.33876581156846</v>
      </c>
      <c r="E66" s="57"/>
      <c r="F66" s="57">
        <f t="shared" si="1"/>
        <v>0.5170960803516217</v>
      </c>
      <c r="G66" s="57"/>
      <c r="H66" s="57"/>
      <c r="I66" s="57">
        <f t="shared" si="2"/>
        <v>0.5170960803516217</v>
      </c>
      <c r="J66" s="57">
        <f t="shared" si="3"/>
        <v>80</v>
      </c>
      <c r="K66" s="57"/>
      <c r="L66" s="59">
        <v>-0.12</v>
      </c>
      <c r="M66" s="59">
        <f>IF(U3&gt;0,M65-0.4,O65+0.4)</f>
        <v>4.460685453133272</v>
      </c>
      <c r="N66" s="59">
        <v>0.12</v>
      </c>
      <c r="O66" s="59">
        <f>IF(U3&gt;0,O65-0.4,O65+0.4)</f>
        <v>4.460685453133272</v>
      </c>
      <c r="P66" s="65"/>
      <c r="Q66" s="57"/>
      <c r="R66" s="57"/>
      <c r="S66" s="66">
        <f t="shared" si="14"/>
        <v>1.0053088000000001</v>
      </c>
      <c r="T66" s="66">
        <f t="shared" si="4"/>
        <v>19.904458598726112</v>
      </c>
      <c r="U66" s="57">
        <f t="shared" si="5"/>
        <v>80</v>
      </c>
      <c r="V66" s="57">
        <f t="shared" si="6"/>
        <v>19.904458598726112</v>
      </c>
      <c r="W66" s="57">
        <v>1.5</v>
      </c>
      <c r="X66" s="57">
        <f t="shared" si="0"/>
        <v>-13.048543141730176</v>
      </c>
      <c r="Y66" s="57">
        <f t="shared" si="7"/>
        <v>-4.236429886745499</v>
      </c>
      <c r="Z66" s="57">
        <f t="shared" si="8"/>
        <v>0</v>
      </c>
      <c r="AA66" s="57">
        <f t="shared" si="9"/>
        <v>18.627727321889708</v>
      </c>
      <c r="AB66" s="57">
        <f t="shared" si="10"/>
        <v>-4.236429886745499</v>
      </c>
      <c r="AC66" s="57">
        <f t="shared" si="11"/>
        <v>1.5</v>
      </c>
      <c r="AD66" s="57">
        <f t="shared" si="12"/>
        <v>0</v>
      </c>
      <c r="AE66" s="57">
        <f t="shared" si="13"/>
        <v>1.5</v>
      </c>
    </row>
    <row r="67" spans="1:31" ht="12.75">
      <c r="A67" s="57"/>
      <c r="B67" s="57"/>
      <c r="C67" s="57">
        <v>85</v>
      </c>
      <c r="D67" s="57">
        <f t="shared" si="15"/>
        <v>18.135014247123355</v>
      </c>
      <c r="E67" s="57"/>
      <c r="F67" s="57">
        <f t="shared" si="1"/>
        <v>0.5514194730553487</v>
      </c>
      <c r="G67" s="57"/>
      <c r="H67" s="57"/>
      <c r="I67" s="57">
        <f t="shared" si="2"/>
        <v>0.5514194730553487</v>
      </c>
      <c r="J67" s="57">
        <f t="shared" si="3"/>
        <v>85</v>
      </c>
      <c r="K67" s="57"/>
      <c r="L67" s="81"/>
      <c r="M67" s="81"/>
      <c r="N67" s="81"/>
      <c r="O67" s="81"/>
      <c r="P67" s="65"/>
      <c r="Q67" s="57"/>
      <c r="R67" s="57"/>
      <c r="S67" s="66">
        <f t="shared" si="14"/>
        <v>1.0681406</v>
      </c>
      <c r="T67" s="66">
        <f t="shared" si="4"/>
        <v>18.733608092918693</v>
      </c>
      <c r="U67" s="57">
        <f t="shared" si="5"/>
        <v>85</v>
      </c>
      <c r="V67" s="57">
        <f t="shared" si="6"/>
        <v>18.733608092918693</v>
      </c>
      <c r="W67" s="57">
        <v>1.6</v>
      </c>
      <c r="X67" s="57">
        <f t="shared" si="0"/>
        <v>-14.059624950562148</v>
      </c>
      <c r="Y67" s="57">
        <f t="shared" si="7"/>
        <v>-3.927308224766064</v>
      </c>
      <c r="Z67" s="57">
        <f t="shared" si="8"/>
        <v>0</v>
      </c>
      <c r="AA67" s="57">
        <f t="shared" si="9"/>
        <v>18.627727321889708</v>
      </c>
      <c r="AB67" s="57">
        <f t="shared" si="10"/>
        <v>-3.927308224766064</v>
      </c>
      <c r="AC67" s="57">
        <f t="shared" si="11"/>
        <v>1.6</v>
      </c>
      <c r="AD67" s="57">
        <f t="shared" si="12"/>
        <v>0</v>
      </c>
      <c r="AE67" s="57">
        <f t="shared" si="13"/>
        <v>1.6</v>
      </c>
    </row>
    <row r="68" spans="1:31" ht="12.75">
      <c r="A68" s="57"/>
      <c r="B68" s="57"/>
      <c r="C68" s="57">
        <v>90</v>
      </c>
      <c r="D68" s="57">
        <f t="shared" si="15"/>
        <v>17.061824603239913</v>
      </c>
      <c r="E68" s="57"/>
      <c r="F68" s="57">
        <f t="shared" si="1"/>
        <v>0.5861037862328672</v>
      </c>
      <c r="G68" s="57"/>
      <c r="H68" s="57"/>
      <c r="I68" s="57">
        <f t="shared" si="2"/>
        <v>0.5861037862328672</v>
      </c>
      <c r="J68" s="57">
        <f t="shared" si="3"/>
        <v>90</v>
      </c>
      <c r="K68" s="57"/>
      <c r="L68" s="57">
        <v>0</v>
      </c>
      <c r="M68" s="67">
        <f>AA3</f>
        <v>-7.4070143188862625</v>
      </c>
      <c r="N68" s="57">
        <v>0</v>
      </c>
      <c r="O68" s="66">
        <f>AA3</f>
        <v>-7.4070143188862625</v>
      </c>
      <c r="P68" s="65"/>
      <c r="Q68" s="57"/>
      <c r="R68" s="57"/>
      <c r="S68" s="66">
        <f t="shared" si="14"/>
        <v>1.1309723999999999</v>
      </c>
      <c r="T68" s="66">
        <f t="shared" si="4"/>
        <v>17.692852087756545</v>
      </c>
      <c r="U68" s="57">
        <f t="shared" si="5"/>
        <v>90</v>
      </c>
      <c r="V68" s="57">
        <f t="shared" si="6"/>
        <v>17.692852087756545</v>
      </c>
      <c r="W68" s="57">
        <v>1.7</v>
      </c>
      <c r="X68" s="57">
        <f t="shared" si="0"/>
        <v>-13.914422588102276</v>
      </c>
      <c r="Y68" s="57">
        <f t="shared" si="7"/>
        <v>-3.2951989758453637</v>
      </c>
      <c r="Z68" s="57">
        <f t="shared" si="8"/>
        <v>0</v>
      </c>
      <c r="AA68" s="57">
        <f t="shared" si="9"/>
        <v>18.627727321889708</v>
      </c>
      <c r="AB68" s="57">
        <f t="shared" si="10"/>
        <v>-3.2951989758453637</v>
      </c>
      <c r="AC68" s="57">
        <f t="shared" si="11"/>
        <v>1.7</v>
      </c>
      <c r="AD68" s="57">
        <f t="shared" si="12"/>
        <v>0</v>
      </c>
      <c r="AE68" s="57">
        <f t="shared" si="13"/>
        <v>1.7</v>
      </c>
    </row>
    <row r="69" spans="1:31" ht="12.75">
      <c r="A69" s="57"/>
      <c r="B69" s="57"/>
      <c r="C69" s="57">
        <v>95</v>
      </c>
      <c r="D69" s="57">
        <f>(($C$14^2+(S69-T69)^2))^(1/2)</f>
        <v>16.09868946526523</v>
      </c>
      <c r="E69" s="57"/>
      <c r="F69" s="57">
        <f t="shared" si="1"/>
        <v>0.6211685753412504</v>
      </c>
      <c r="G69" s="57"/>
      <c r="H69" s="57"/>
      <c r="I69" s="57">
        <f t="shared" si="2"/>
        <v>0.6211685753412504</v>
      </c>
      <c r="J69" s="57">
        <f t="shared" si="3"/>
        <v>95</v>
      </c>
      <c r="K69" s="57"/>
      <c r="L69" s="57">
        <v>-0.12</v>
      </c>
      <c r="M69" s="67">
        <f>AA3+0.4</f>
        <v>-7.007014318886262</v>
      </c>
      <c r="N69" s="57">
        <v>0.12</v>
      </c>
      <c r="O69" s="66">
        <f>AA3+0.4</f>
        <v>-7.007014318886262</v>
      </c>
      <c r="P69" s="65"/>
      <c r="Q69" s="57"/>
      <c r="R69" s="57"/>
      <c r="S69" s="66">
        <f t="shared" si="14"/>
        <v>1.1938042</v>
      </c>
      <c r="T69" s="66">
        <f t="shared" si="4"/>
        <v>16.761649346295673</v>
      </c>
      <c r="U69" s="57">
        <f t="shared" si="5"/>
        <v>95</v>
      </c>
      <c r="V69" s="57">
        <f t="shared" si="6"/>
        <v>16.761649346295673</v>
      </c>
      <c r="W69" s="57">
        <v>1.8</v>
      </c>
      <c r="X69" s="57">
        <f t="shared" si="0"/>
        <v>-12.624877709546691</v>
      </c>
      <c r="Y69" s="57">
        <f t="shared" si="7"/>
        <v>-2.3920877314642697</v>
      </c>
      <c r="Z69" s="57">
        <f t="shared" si="8"/>
        <v>0</v>
      </c>
      <c r="AA69" s="57">
        <f t="shared" si="9"/>
        <v>18.627727321889708</v>
      </c>
      <c r="AB69" s="57">
        <f t="shared" si="10"/>
        <v>-2.3920877314642697</v>
      </c>
      <c r="AC69" s="57">
        <f t="shared" si="11"/>
        <v>1.8</v>
      </c>
      <c r="AD69" s="57">
        <f t="shared" si="12"/>
        <v>0</v>
      </c>
      <c r="AE69" s="57">
        <f t="shared" si="13"/>
        <v>1.8</v>
      </c>
    </row>
    <row r="70" spans="1:31" ht="12.75">
      <c r="A70" s="57"/>
      <c r="B70" s="57"/>
      <c r="C70" s="57">
        <v>100</v>
      </c>
      <c r="D70" s="57">
        <f>(($C$14^2+(S70-T70)^2))^(1/2)</f>
        <v>15.22921079402354</v>
      </c>
      <c r="E70" s="57"/>
      <c r="F70" s="57">
        <f t="shared" si="1"/>
        <v>0.6566328442918618</v>
      </c>
      <c r="G70" s="57"/>
      <c r="H70" s="57"/>
      <c r="I70" s="57">
        <f t="shared" si="2"/>
        <v>0.6566328442918618</v>
      </c>
      <c r="J70" s="57">
        <f t="shared" si="3"/>
        <v>100</v>
      </c>
      <c r="K70" s="57"/>
      <c r="L70" s="81"/>
      <c r="M70" s="81"/>
      <c r="N70" s="81"/>
      <c r="O70" s="81"/>
      <c r="P70" s="65"/>
      <c r="Q70" s="57"/>
      <c r="R70" s="57"/>
      <c r="S70" s="66">
        <f t="shared" si="14"/>
        <v>1.256636</v>
      </c>
      <c r="T70" s="66">
        <f t="shared" si="4"/>
        <v>15.923566878980889</v>
      </c>
      <c r="U70" s="57">
        <f t="shared" si="5"/>
        <v>100</v>
      </c>
      <c r="V70" s="57">
        <f t="shared" si="6"/>
        <v>15.923566878980889</v>
      </c>
      <c r="W70" s="57">
        <v>1.9</v>
      </c>
      <c r="X70" s="57">
        <f t="shared" si="0"/>
        <v>-10.297044376542654</v>
      </c>
      <c r="Y70" s="57">
        <f t="shared" si="7"/>
        <v>-1.2922476845753281</v>
      </c>
      <c r="Z70" s="57">
        <f t="shared" si="8"/>
        <v>0</v>
      </c>
      <c r="AA70" s="57">
        <f t="shared" si="9"/>
        <v>18.627727321889708</v>
      </c>
      <c r="AB70" s="57">
        <f t="shared" si="10"/>
        <v>-1.2922476845753281</v>
      </c>
      <c r="AC70" s="57">
        <f t="shared" si="11"/>
        <v>1.9</v>
      </c>
      <c r="AD70" s="57">
        <f t="shared" si="12"/>
        <v>0</v>
      </c>
      <c r="AE70" s="57">
        <f t="shared" si="13"/>
        <v>1.9</v>
      </c>
    </row>
    <row r="71" spans="1:31" ht="12.75">
      <c r="A71" s="57"/>
      <c r="B71" s="57"/>
      <c r="C71" s="57">
        <v>105</v>
      </c>
      <c r="D71" s="57">
        <f>(($C$14^2+(S71-T71)^2))^(1/2)</f>
        <v>14.440121843840132</v>
      </c>
      <c r="E71" s="57"/>
      <c r="F71" s="57">
        <f t="shared" si="1"/>
        <v>0.6925149322244674</v>
      </c>
      <c r="G71" s="57"/>
      <c r="H71" s="57"/>
      <c r="I71" s="57">
        <f t="shared" si="2"/>
        <v>0.6925149322244674</v>
      </c>
      <c r="J71" s="57">
        <f t="shared" si="3"/>
        <v>105</v>
      </c>
      <c r="K71" s="57"/>
      <c r="L71" s="57">
        <v>0</v>
      </c>
      <c r="M71" s="67">
        <f>AA4</f>
        <v>12.267699772019535</v>
      </c>
      <c r="N71" s="57">
        <v>0</v>
      </c>
      <c r="O71" s="66">
        <f>AA4</f>
        <v>12.267699772019535</v>
      </c>
      <c r="P71" s="65"/>
      <c r="Q71" s="57"/>
      <c r="R71" s="57"/>
      <c r="S71" s="66">
        <f t="shared" si="14"/>
        <v>1.3194678</v>
      </c>
      <c r="T71" s="66">
        <f t="shared" si="4"/>
        <v>15.165301789505612</v>
      </c>
      <c r="U71" s="57">
        <f t="shared" si="5"/>
        <v>105</v>
      </c>
      <c r="V71" s="57">
        <f t="shared" si="6"/>
        <v>15.165301789505612</v>
      </c>
      <c r="W71" s="57">
        <v>2</v>
      </c>
      <c r="X71" s="57">
        <f t="shared" si="0"/>
        <v>-7.122367015653656</v>
      </c>
      <c r="Y71" s="57">
        <f t="shared" si="7"/>
        <v>-0.08613129330898914</v>
      </c>
      <c r="Z71" s="57">
        <f t="shared" si="8"/>
        <v>0</v>
      </c>
      <c r="AA71" s="57">
        <f t="shared" si="9"/>
        <v>18.627727321889708</v>
      </c>
      <c r="AB71" s="57">
        <f t="shared" si="10"/>
        <v>-0.08613129330898914</v>
      </c>
      <c r="AC71" s="57">
        <f t="shared" si="11"/>
        <v>2</v>
      </c>
      <c r="AD71" s="57">
        <f t="shared" si="12"/>
        <v>0</v>
      </c>
      <c r="AE71" s="57">
        <f t="shared" si="13"/>
        <v>2</v>
      </c>
    </row>
    <row r="72" spans="1:31" ht="12.75">
      <c r="A72" s="57"/>
      <c r="B72" s="57"/>
      <c r="C72" s="57">
        <v>110</v>
      </c>
      <c r="D72" s="57">
        <f>(($C$14^2+(S72-T72)^2))^(1/2)</f>
        <v>13.720575850261303</v>
      </c>
      <c r="E72" s="57"/>
      <c r="F72" s="57">
        <f t="shared" si="1"/>
        <v>0.7288323835044834</v>
      </c>
      <c r="G72" s="57"/>
      <c r="H72" s="57"/>
      <c r="I72" s="57">
        <f t="shared" si="2"/>
        <v>0.7288323835044834</v>
      </c>
      <c r="J72" s="57">
        <f t="shared" si="3"/>
        <v>110</v>
      </c>
      <c r="K72" s="57"/>
      <c r="L72" s="57">
        <v>-0.12</v>
      </c>
      <c r="M72" s="67">
        <f>AA4-0.4</f>
        <v>11.867699772019535</v>
      </c>
      <c r="N72" s="57">
        <v>0.12</v>
      </c>
      <c r="O72" s="66">
        <f>AA4-0.4</f>
        <v>11.867699772019535</v>
      </c>
      <c r="P72" s="65"/>
      <c r="Q72" s="57"/>
      <c r="R72" s="57"/>
      <c r="S72" s="66">
        <f t="shared" si="14"/>
        <v>1.3822996</v>
      </c>
      <c r="T72" s="66">
        <f t="shared" si="4"/>
        <v>14.475969889982625</v>
      </c>
      <c r="U72" s="57">
        <f t="shared" si="5"/>
        <v>110</v>
      </c>
      <c r="V72" s="57">
        <f t="shared" si="6"/>
        <v>14.475969889982625</v>
      </c>
      <c r="W72" s="57">
        <v>2.1</v>
      </c>
      <c r="X72" s="57">
        <f t="shared" si="0"/>
        <v>-3.361935748007552</v>
      </c>
      <c r="Y72" s="57">
        <f t="shared" si="7"/>
        <v>1.1270686618117396</v>
      </c>
      <c r="Z72" s="57">
        <f t="shared" si="8"/>
        <v>0</v>
      </c>
      <c r="AA72" s="57">
        <f t="shared" si="9"/>
        <v>18.627727321889708</v>
      </c>
      <c r="AB72" s="57">
        <f t="shared" si="10"/>
        <v>1.1270686618117396</v>
      </c>
      <c r="AC72" s="57">
        <f t="shared" si="11"/>
        <v>2.1</v>
      </c>
      <c r="AD72" s="57">
        <f t="shared" si="12"/>
        <v>0</v>
      </c>
      <c r="AE72" s="57">
        <f t="shared" si="13"/>
        <v>2.1</v>
      </c>
    </row>
    <row r="73" spans="1:31" ht="12.75">
      <c r="A73" s="57"/>
      <c r="B73" s="57"/>
      <c r="C73" s="57">
        <v>115</v>
      </c>
      <c r="D73" s="57">
        <f>(($C$14^2+(S73-T73)^2))^(1/2)</f>
        <v>13.061620296438482</v>
      </c>
      <c r="E73" s="57"/>
      <c r="F73" s="57">
        <f t="shared" si="1"/>
        <v>0.7656017992443637</v>
      </c>
      <c r="G73" s="57"/>
      <c r="H73" s="57"/>
      <c r="I73" s="57">
        <f t="shared" si="2"/>
        <v>0.7656017992443637</v>
      </c>
      <c r="J73" s="57">
        <f t="shared" si="3"/>
        <v>115</v>
      </c>
      <c r="K73" s="57"/>
      <c r="L73" s="81"/>
      <c r="M73" s="81"/>
      <c r="N73" s="81"/>
      <c r="O73" s="81"/>
      <c r="P73" s="65"/>
      <c r="Q73" s="57"/>
      <c r="R73" s="57"/>
      <c r="S73" s="66">
        <f t="shared" si="14"/>
        <v>1.4451314</v>
      </c>
      <c r="T73" s="66">
        <f t="shared" si="4"/>
        <v>13.846579894765991</v>
      </c>
      <c r="U73" s="57">
        <f t="shared" si="5"/>
        <v>115</v>
      </c>
      <c r="V73" s="57">
        <f t="shared" si="6"/>
        <v>13.846579894765991</v>
      </c>
      <c r="W73" s="57">
        <v>2.2</v>
      </c>
      <c r="X73" s="57">
        <f t="shared" si="0"/>
        <v>0.674986045096422</v>
      </c>
      <c r="Y73" s="57">
        <f t="shared" si="7"/>
        <v>2.2475768375859757</v>
      </c>
      <c r="Z73" s="57">
        <f t="shared" si="8"/>
        <v>0</v>
      </c>
      <c r="AA73" s="57">
        <f t="shared" si="9"/>
        <v>18.627727321889708</v>
      </c>
      <c r="AB73" s="57">
        <f t="shared" si="10"/>
        <v>2.2475768375859757</v>
      </c>
      <c r="AC73" s="57">
        <f t="shared" si="11"/>
        <v>2.2</v>
      </c>
      <c r="AD73" s="57">
        <f t="shared" si="12"/>
        <v>0</v>
      </c>
      <c r="AE73" s="57">
        <f t="shared" si="13"/>
        <v>2.2</v>
      </c>
    </row>
    <row r="74" spans="1:31" ht="12.75">
      <c r="A74" s="57"/>
      <c r="B74" s="57"/>
      <c r="C74" s="57">
        <v>120</v>
      </c>
      <c r="D74" s="57">
        <f aca="true" t="shared" si="16" ref="D74:D137">(($C$14^2+(S74-T74)^2))^(1/2)</f>
        <v>12.455802630603605</v>
      </c>
      <c r="E74" s="57"/>
      <c r="F74" s="57">
        <f t="shared" si="1"/>
        <v>0.8028386685760612</v>
      </c>
      <c r="G74" s="57"/>
      <c r="H74" s="57"/>
      <c r="I74" s="57">
        <f t="shared" si="2"/>
        <v>0.8028386685760612</v>
      </c>
      <c r="J74" s="57">
        <f t="shared" si="3"/>
        <v>120</v>
      </c>
      <c r="K74" s="57"/>
      <c r="L74" s="57">
        <v>0</v>
      </c>
      <c r="M74" s="67">
        <f>D3</f>
        <v>2.131513873648802</v>
      </c>
      <c r="N74" s="57">
        <v>0</v>
      </c>
      <c r="O74" s="66">
        <f>D3</f>
        <v>2.131513873648802</v>
      </c>
      <c r="P74" s="65"/>
      <c r="Q74" s="57"/>
      <c r="R74" s="57"/>
      <c r="S74" s="66">
        <f t="shared" si="14"/>
        <v>1.5079631999999998</v>
      </c>
      <c r="T74" s="66">
        <f t="shared" si="4"/>
        <v>13.269639065817408</v>
      </c>
      <c r="U74" s="57">
        <f t="shared" si="5"/>
        <v>120</v>
      </c>
      <c r="V74" s="57">
        <f t="shared" si="6"/>
        <v>13.269639065817408</v>
      </c>
      <c r="W74" s="57">
        <v>2.3</v>
      </c>
      <c r="X74" s="57">
        <f t="shared" si="0"/>
        <v>4.656395996132576</v>
      </c>
      <c r="Y74" s="57">
        <f t="shared" si="7"/>
        <v>3.1832409986584502</v>
      </c>
      <c r="Z74" s="57">
        <f t="shared" si="8"/>
        <v>0</v>
      </c>
      <c r="AA74" s="57">
        <f t="shared" si="9"/>
        <v>18.627727321889708</v>
      </c>
      <c r="AB74" s="57">
        <f t="shared" si="10"/>
        <v>3.1832409986584502</v>
      </c>
      <c r="AC74" s="57">
        <f t="shared" si="11"/>
        <v>2.3</v>
      </c>
      <c r="AD74" s="57">
        <f t="shared" si="12"/>
        <v>0</v>
      </c>
      <c r="AE74" s="57">
        <f t="shared" si="13"/>
        <v>2.3</v>
      </c>
    </row>
    <row r="75" spans="1:31" ht="12.75">
      <c r="A75" s="57"/>
      <c r="B75" s="57"/>
      <c r="C75" s="57">
        <v>125</v>
      </c>
      <c r="D75" s="57">
        <f t="shared" si="16"/>
        <v>11.89687062762962</v>
      </c>
      <c r="E75" s="57"/>
      <c r="F75" s="57">
        <f t="shared" si="1"/>
        <v>0.8405571778494191</v>
      </c>
      <c r="G75" s="57"/>
      <c r="H75" s="57"/>
      <c r="I75" s="57">
        <f t="shared" si="2"/>
        <v>0.8405571778494191</v>
      </c>
      <c r="J75" s="57">
        <f t="shared" si="3"/>
        <v>125</v>
      </c>
      <c r="K75" s="57"/>
      <c r="L75" s="57">
        <v>-0.2</v>
      </c>
      <c r="M75" s="67">
        <f>D3-0.4</f>
        <v>1.7315138736488023</v>
      </c>
      <c r="N75" s="57">
        <v>0.2</v>
      </c>
      <c r="O75" s="66">
        <f>D3-0.4</f>
        <v>1.7315138736488023</v>
      </c>
      <c r="P75" s="65"/>
      <c r="Q75" s="57"/>
      <c r="R75" s="57"/>
      <c r="S75" s="66">
        <f t="shared" si="14"/>
        <v>1.570795</v>
      </c>
      <c r="T75" s="66">
        <f t="shared" si="4"/>
        <v>12.738853503184714</v>
      </c>
      <c r="U75" s="57">
        <f t="shared" si="5"/>
        <v>125</v>
      </c>
      <c r="V75" s="57">
        <f t="shared" si="6"/>
        <v>12.738853503184714</v>
      </c>
      <c r="W75" s="57">
        <v>2.4</v>
      </c>
      <c r="X75" s="57">
        <f t="shared" si="0"/>
        <v>8.254857112862945</v>
      </c>
      <c r="Y75" s="57">
        <f t="shared" si="7"/>
        <v>3.8571107524762187</v>
      </c>
      <c r="Z75" s="57">
        <f t="shared" si="8"/>
        <v>0</v>
      </c>
      <c r="AA75" s="57">
        <f t="shared" si="9"/>
        <v>18.627727321889708</v>
      </c>
      <c r="AB75" s="57">
        <f t="shared" si="10"/>
        <v>3.8571107524762187</v>
      </c>
      <c r="AC75" s="57">
        <f t="shared" si="11"/>
        <v>2.4</v>
      </c>
      <c r="AD75" s="57">
        <f t="shared" si="12"/>
        <v>0</v>
      </c>
      <c r="AE75" s="57">
        <f t="shared" si="13"/>
        <v>2.4</v>
      </c>
    </row>
    <row r="76" spans="1:31" ht="12.75">
      <c r="A76" s="57"/>
      <c r="B76" s="57"/>
      <c r="C76" s="57">
        <v>130</v>
      </c>
      <c r="D76" s="57">
        <f t="shared" si="16"/>
        <v>11.379541912603045</v>
      </c>
      <c r="E76" s="57"/>
      <c r="F76" s="57">
        <f t="shared" si="1"/>
        <v>0.8787699959103645</v>
      </c>
      <c r="G76" s="57"/>
      <c r="H76" s="57"/>
      <c r="I76" s="57">
        <f t="shared" si="2"/>
        <v>0.8787699959103645</v>
      </c>
      <c r="J76" s="57">
        <f t="shared" si="3"/>
        <v>130</v>
      </c>
      <c r="K76" s="57"/>
      <c r="L76" s="81"/>
      <c r="M76" s="81"/>
      <c r="N76" s="81"/>
      <c r="O76" s="81"/>
      <c r="P76" s="65"/>
      <c r="Q76" s="57"/>
      <c r="R76" s="57"/>
      <c r="S76" s="66">
        <f t="shared" si="14"/>
        <v>1.6336268</v>
      </c>
      <c r="T76" s="66">
        <f t="shared" si="4"/>
        <v>12.24889759921607</v>
      </c>
      <c r="U76" s="57">
        <f t="shared" si="5"/>
        <v>130</v>
      </c>
      <c r="V76" s="57">
        <f t="shared" si="6"/>
        <v>12.24889759921607</v>
      </c>
      <c r="W76" s="57">
        <v>2.5</v>
      </c>
      <c r="X76" s="57">
        <f t="shared" si="0"/>
        <v>11.17442667669326</v>
      </c>
      <c r="Y76" s="57">
        <f t="shared" si="7"/>
        <v>4.21376606240304</v>
      </c>
      <c r="Z76" s="57">
        <f t="shared" si="8"/>
        <v>0</v>
      </c>
      <c r="AA76" s="57">
        <f t="shared" si="9"/>
        <v>18.627727321889708</v>
      </c>
      <c r="AB76" s="57">
        <f t="shared" si="10"/>
        <v>4.21376606240304</v>
      </c>
      <c r="AC76" s="57">
        <f t="shared" si="11"/>
        <v>2.5</v>
      </c>
      <c r="AD76" s="57">
        <f t="shared" si="12"/>
        <v>0</v>
      </c>
      <c r="AE76" s="57">
        <f t="shared" si="13"/>
        <v>2.5</v>
      </c>
    </row>
    <row r="77" spans="1:31" ht="12.75">
      <c r="A77" s="57"/>
      <c r="B77" s="57"/>
      <c r="C77" s="57">
        <v>135</v>
      </c>
      <c r="D77" s="57">
        <f t="shared" si="16"/>
        <v>10.899324714234567</v>
      </c>
      <c r="E77" s="57"/>
      <c r="F77" s="57">
        <f t="shared" si="1"/>
        <v>0.9174880336338594</v>
      </c>
      <c r="G77" s="57"/>
      <c r="H77" s="57"/>
      <c r="I77" s="57">
        <f t="shared" si="2"/>
        <v>0.9174880336338594</v>
      </c>
      <c r="J77" s="57">
        <f t="shared" si="3"/>
        <v>135</v>
      </c>
      <c r="K77" s="57"/>
      <c r="L77" s="57">
        <v>0</v>
      </c>
      <c r="M77" s="67">
        <f>O51</f>
        <v>8.739206881960088</v>
      </c>
      <c r="N77" s="57">
        <v>0</v>
      </c>
      <c r="O77" s="66">
        <f>O51</f>
        <v>8.739206881960088</v>
      </c>
      <c r="P77" s="65"/>
      <c r="Q77" s="57"/>
      <c r="R77" s="57"/>
      <c r="S77" s="66">
        <f t="shared" si="14"/>
        <v>1.6964586</v>
      </c>
      <c r="T77" s="66">
        <f t="shared" si="4"/>
        <v>11.79523472517103</v>
      </c>
      <c r="U77" s="57">
        <f t="shared" si="5"/>
        <v>135</v>
      </c>
      <c r="V77" s="57">
        <f t="shared" si="6"/>
        <v>11.79523472517103</v>
      </c>
      <c r="W77" s="57">
        <v>2.6</v>
      </c>
      <c r="X77" s="57">
        <f t="shared" si="0"/>
        <v>13.174995005785437</v>
      </c>
      <c r="Y77" s="57">
        <f t="shared" si="7"/>
        <v>4.223875072793714</v>
      </c>
      <c r="Z77" s="57">
        <f t="shared" si="8"/>
        <v>0</v>
      </c>
      <c r="AA77" s="57">
        <f t="shared" si="9"/>
        <v>18.627727321889708</v>
      </c>
      <c r="AB77" s="57">
        <f t="shared" si="10"/>
        <v>4.223875072793714</v>
      </c>
      <c r="AC77" s="57">
        <f t="shared" si="11"/>
        <v>2.6</v>
      </c>
      <c r="AD77" s="57">
        <f t="shared" si="12"/>
        <v>0</v>
      </c>
      <c r="AE77" s="57">
        <f t="shared" si="13"/>
        <v>2.6</v>
      </c>
    </row>
    <row r="78" spans="1:31" ht="12.75">
      <c r="A78" s="57"/>
      <c r="B78" s="57"/>
      <c r="C78" s="57">
        <v>140</v>
      </c>
      <c r="D78" s="57">
        <f t="shared" si="16"/>
        <v>10.452377039017346</v>
      </c>
      <c r="E78" s="57"/>
      <c r="F78" s="57">
        <f t="shared" si="1"/>
        <v>0.9567201759629717</v>
      </c>
      <c r="G78" s="57"/>
      <c r="H78" s="57"/>
      <c r="I78" s="57">
        <f t="shared" si="2"/>
        <v>0.9567201759629717</v>
      </c>
      <c r="J78" s="57">
        <f t="shared" si="3"/>
        <v>140</v>
      </c>
      <c r="K78" s="57"/>
      <c r="L78" s="57">
        <v>-0.25</v>
      </c>
      <c r="M78" s="67">
        <f>O51-0.4</f>
        <v>8.339206881960088</v>
      </c>
      <c r="N78" s="57">
        <v>0.25</v>
      </c>
      <c r="O78" s="66">
        <f>O51-0.4</f>
        <v>8.339206881960088</v>
      </c>
      <c r="P78" s="65"/>
      <c r="Q78" s="57"/>
      <c r="R78" s="57"/>
      <c r="S78" s="66">
        <f t="shared" si="14"/>
        <v>1.7592903999999998</v>
      </c>
      <c r="T78" s="66">
        <f t="shared" si="4"/>
        <v>11.373976342129207</v>
      </c>
      <c r="U78" s="57">
        <f t="shared" si="5"/>
        <v>140</v>
      </c>
      <c r="V78" s="57">
        <f t="shared" si="6"/>
        <v>11.373976342129207</v>
      </c>
      <c r="W78" s="57">
        <v>2.7</v>
      </c>
      <c r="X78" s="57">
        <f t="shared" si="0"/>
        <v>14.092032427360081</v>
      </c>
      <c r="Y78" s="57">
        <f t="shared" si="7"/>
        <v>3.886606403811065</v>
      </c>
      <c r="Z78" s="57">
        <f t="shared" si="8"/>
        <v>0</v>
      </c>
      <c r="AA78" s="57">
        <f t="shared" si="9"/>
        <v>18.627727321889708</v>
      </c>
      <c r="AB78" s="57">
        <f t="shared" si="10"/>
        <v>3.886606403811065</v>
      </c>
      <c r="AC78" s="57">
        <f t="shared" si="11"/>
        <v>2.7</v>
      </c>
      <c r="AD78" s="57">
        <f t="shared" si="12"/>
        <v>0</v>
      </c>
      <c r="AE78" s="57">
        <f t="shared" si="13"/>
        <v>2.7</v>
      </c>
    </row>
    <row r="79" spans="1:31" ht="12.75">
      <c r="A79" s="57"/>
      <c r="B79" s="57"/>
      <c r="C79" s="57">
        <v>145</v>
      </c>
      <c r="D79" s="57">
        <f t="shared" si="16"/>
        <v>10.035394990138073</v>
      </c>
      <c r="E79" s="57"/>
      <c r="F79" s="57">
        <f t="shared" si="1"/>
        <v>0.9964729848528278</v>
      </c>
      <c r="G79" s="57"/>
      <c r="H79" s="57"/>
      <c r="I79" s="57">
        <f t="shared" si="2"/>
        <v>0.9964729848528278</v>
      </c>
      <c r="J79" s="57">
        <f t="shared" si="3"/>
        <v>145</v>
      </c>
      <c r="K79" s="57"/>
      <c r="L79" s="57"/>
      <c r="M79" s="64"/>
      <c r="N79" s="57"/>
      <c r="O79" s="57"/>
      <c r="P79" s="65"/>
      <c r="Q79" s="57"/>
      <c r="R79" s="57"/>
      <c r="S79" s="66">
        <f t="shared" si="14"/>
        <v>1.8221222000000001</v>
      </c>
      <c r="T79" s="66">
        <f t="shared" si="4"/>
        <v>10.981770261366131</v>
      </c>
      <c r="U79" s="57">
        <f t="shared" si="5"/>
        <v>145</v>
      </c>
      <c r="V79" s="57">
        <f t="shared" si="6"/>
        <v>10.981770261366131</v>
      </c>
      <c r="W79" s="57">
        <v>2.8</v>
      </c>
      <c r="X79" s="57">
        <f t="shared" si="0"/>
        <v>13.85012043923256</v>
      </c>
      <c r="Y79" s="57">
        <f t="shared" si="7"/>
        <v>3.22969752532279</v>
      </c>
      <c r="Z79" s="57">
        <f t="shared" si="8"/>
        <v>0</v>
      </c>
      <c r="AA79" s="57">
        <f t="shared" si="9"/>
        <v>18.627727321889708</v>
      </c>
      <c r="AB79" s="57">
        <f t="shared" si="10"/>
        <v>3.22969752532279</v>
      </c>
      <c r="AC79" s="57">
        <f t="shared" si="11"/>
        <v>2.8</v>
      </c>
      <c r="AD79" s="57">
        <f t="shared" si="12"/>
        <v>0</v>
      </c>
      <c r="AE79" s="57">
        <f t="shared" si="13"/>
        <v>2.8</v>
      </c>
    </row>
    <row r="80" spans="1:31" ht="12.75">
      <c r="A80" s="57"/>
      <c r="B80" s="57"/>
      <c r="C80" s="57">
        <v>150</v>
      </c>
      <c r="D80" s="57">
        <f t="shared" si="16"/>
        <v>9.6455234282422</v>
      </c>
      <c r="E80" s="57"/>
      <c r="F80" s="57">
        <f t="shared" si="1"/>
        <v>1.0367503717548276</v>
      </c>
      <c r="G80" s="57"/>
      <c r="H80" s="57"/>
      <c r="I80" s="57">
        <f t="shared" si="2"/>
        <v>1.0367503717548276</v>
      </c>
      <c r="J80" s="57">
        <f t="shared" si="3"/>
        <v>150</v>
      </c>
      <c r="K80" s="57"/>
      <c r="L80" s="66">
        <f>M77</f>
        <v>8.739206881960088</v>
      </c>
      <c r="M80" s="68">
        <f>O65</f>
        <v>4.860685453133272</v>
      </c>
      <c r="N80" s="66">
        <f>M77</f>
        <v>8.739206881960088</v>
      </c>
      <c r="O80" s="57">
        <v>0</v>
      </c>
      <c r="P80" s="65"/>
      <c r="Q80" s="57"/>
      <c r="R80" s="57"/>
      <c r="S80" s="66">
        <f t="shared" si="14"/>
        <v>1.884954</v>
      </c>
      <c r="T80" s="66">
        <f t="shared" si="4"/>
        <v>10.615711252653927</v>
      </c>
      <c r="U80" s="57">
        <f t="shared" si="5"/>
        <v>150</v>
      </c>
      <c r="V80" s="57">
        <f t="shared" si="6"/>
        <v>10.615711252653927</v>
      </c>
      <c r="W80" s="57">
        <v>2.9</v>
      </c>
      <c r="X80" s="57">
        <f t="shared" si="0"/>
        <v>12.46915423801737</v>
      </c>
      <c r="Y80" s="57">
        <f t="shared" si="7"/>
        <v>2.3071735867086094</v>
      </c>
      <c r="Z80" s="57">
        <f t="shared" si="8"/>
        <v>0</v>
      </c>
      <c r="AA80" s="57">
        <f t="shared" si="9"/>
        <v>18.627727321889708</v>
      </c>
      <c r="AB80" s="57">
        <f t="shared" si="10"/>
        <v>2.3071735867086094</v>
      </c>
      <c r="AC80" s="57">
        <f t="shared" si="11"/>
        <v>2.9</v>
      </c>
      <c r="AD80" s="57">
        <f t="shared" si="12"/>
        <v>0</v>
      </c>
      <c r="AE80" s="57">
        <f t="shared" si="13"/>
        <v>2.9</v>
      </c>
    </row>
    <row r="81" spans="1:31" ht="12.75">
      <c r="A81" s="57"/>
      <c r="B81" s="57"/>
      <c r="C81" s="57">
        <v>155</v>
      </c>
      <c r="D81" s="57">
        <f t="shared" si="16"/>
        <v>9.280283926182175</v>
      </c>
      <c r="E81" s="57"/>
      <c r="F81" s="57">
        <f t="shared" si="1"/>
        <v>1.0775532386231539</v>
      </c>
      <c r="G81" s="57"/>
      <c r="H81" s="57"/>
      <c r="I81" s="57">
        <f t="shared" si="2"/>
        <v>1.0775532386231539</v>
      </c>
      <c r="J81" s="57">
        <f t="shared" si="3"/>
        <v>155</v>
      </c>
      <c r="K81" s="57"/>
      <c r="L81" s="57">
        <v>0</v>
      </c>
      <c r="M81" s="68">
        <f>O65</f>
        <v>4.860685453133272</v>
      </c>
      <c r="N81" s="66">
        <f>M77</f>
        <v>8.739206881960088</v>
      </c>
      <c r="O81" s="66">
        <f>O65</f>
        <v>4.860685453133272</v>
      </c>
      <c r="P81" s="65"/>
      <c r="Q81" s="57"/>
      <c r="R81" s="57"/>
      <c r="S81" s="66">
        <f t="shared" si="14"/>
        <v>1.9477858</v>
      </c>
      <c r="T81" s="66">
        <f t="shared" si="4"/>
        <v>10.27326895418122</v>
      </c>
      <c r="U81" s="57">
        <f t="shared" si="5"/>
        <v>155</v>
      </c>
      <c r="V81" s="57">
        <f t="shared" si="6"/>
        <v>10.27326895418122</v>
      </c>
      <c r="W81" s="57">
        <v>3</v>
      </c>
      <c r="X81" s="57">
        <f t="shared" si="0"/>
        <v>10.062706508986627</v>
      </c>
      <c r="Y81" s="57">
        <f t="shared" si="7"/>
        <v>1.1949043093592622</v>
      </c>
      <c r="Z81" s="57">
        <f t="shared" si="8"/>
        <v>0</v>
      </c>
      <c r="AA81" s="57">
        <f t="shared" si="9"/>
        <v>18.627727321889708</v>
      </c>
      <c r="AB81" s="57">
        <f t="shared" si="10"/>
        <v>1.1949043093592622</v>
      </c>
      <c r="AC81" s="57">
        <f t="shared" si="11"/>
        <v>3</v>
      </c>
      <c r="AD81" s="57">
        <f t="shared" si="12"/>
        <v>0</v>
      </c>
      <c r="AE81" s="57">
        <f t="shared" si="13"/>
        <v>3</v>
      </c>
    </row>
    <row r="82" spans="1:31" ht="12.75">
      <c r="A82" s="57"/>
      <c r="B82" s="57"/>
      <c r="C82" s="57">
        <v>160</v>
      </c>
      <c r="D82" s="57">
        <f t="shared" si="16"/>
        <v>8.937516231227788</v>
      </c>
      <c r="E82" s="57"/>
      <c r="F82" s="57">
        <f t="shared" si="1"/>
        <v>1.1188790869055858</v>
      </c>
      <c r="G82" s="57"/>
      <c r="H82" s="57"/>
      <c r="I82" s="57">
        <f t="shared" si="2"/>
        <v>1.1188790869055858</v>
      </c>
      <c r="J82" s="57">
        <f t="shared" si="3"/>
        <v>160</v>
      </c>
      <c r="K82" s="57"/>
      <c r="L82" s="57"/>
      <c r="M82" s="64"/>
      <c r="N82" s="57"/>
      <c r="O82" s="57"/>
      <c r="P82" s="65"/>
      <c r="Q82" s="57"/>
      <c r="R82" s="57"/>
      <c r="S82" s="66">
        <f t="shared" si="14"/>
        <v>2.0106176000000002</v>
      </c>
      <c r="T82" s="66">
        <f t="shared" si="4"/>
        <v>9.952229299363056</v>
      </c>
      <c r="U82" s="57">
        <f t="shared" si="5"/>
        <v>160</v>
      </c>
      <c r="V82" s="57">
        <f t="shared" si="6"/>
        <v>9.952229299363056</v>
      </c>
      <c r="W82" s="57">
        <v>3.1</v>
      </c>
      <c r="X82" s="57">
        <f t="shared" si="0"/>
        <v>6.8286870419038515</v>
      </c>
      <c r="Y82" s="57">
        <f t="shared" si="7"/>
        <v>-0.015635650456986963</v>
      </c>
      <c r="Z82" s="57">
        <f t="shared" si="8"/>
        <v>0</v>
      </c>
      <c r="AA82" s="57">
        <f t="shared" si="9"/>
        <v>18.627727321889708</v>
      </c>
      <c r="AB82" s="57">
        <f t="shared" si="10"/>
        <v>-0.015635650456986963</v>
      </c>
      <c r="AC82" s="57">
        <f t="shared" si="11"/>
        <v>3.1</v>
      </c>
      <c r="AD82" s="57">
        <f t="shared" si="12"/>
        <v>0</v>
      </c>
      <c r="AE82" s="57">
        <f t="shared" si="13"/>
        <v>3.1</v>
      </c>
    </row>
    <row r="83" spans="1:31" ht="12.75">
      <c r="A83" s="57"/>
      <c r="B83" s="57"/>
      <c r="C83" s="57">
        <v>161</v>
      </c>
      <c r="D83" s="57">
        <f t="shared" si="16"/>
        <v>8.871488703432133</v>
      </c>
      <c r="E83" s="57"/>
      <c r="F83" s="57">
        <f t="shared" si="1"/>
        <v>1.1272065303009715</v>
      </c>
      <c r="G83" s="57"/>
      <c r="H83" s="57"/>
      <c r="I83" s="57">
        <f t="shared" si="2"/>
        <v>1.1272065303009715</v>
      </c>
      <c r="J83" s="57">
        <f t="shared" si="3"/>
        <v>161</v>
      </c>
      <c r="K83" s="57"/>
      <c r="L83" s="57"/>
      <c r="M83" s="64"/>
      <c r="N83" s="57"/>
      <c r="O83" s="57"/>
      <c r="P83" s="65"/>
      <c r="Q83" s="57"/>
      <c r="R83" s="57"/>
      <c r="S83" s="66">
        <f t="shared" si="14"/>
        <v>2.02318396</v>
      </c>
      <c r="T83" s="66">
        <f t="shared" si="4"/>
        <v>9.890414210547137</v>
      </c>
      <c r="U83" s="57">
        <f t="shared" si="5"/>
        <v>161</v>
      </c>
      <c r="V83" s="57">
        <f t="shared" si="6"/>
        <v>9.890414210547137</v>
      </c>
      <c r="W83" s="57">
        <v>3.2</v>
      </c>
      <c r="X83" s="57">
        <f t="shared" si="0"/>
        <v>3.0330663397224313</v>
      </c>
      <c r="Y83" s="57">
        <f t="shared" si="7"/>
        <v>-1.2248897114534074</v>
      </c>
      <c r="Z83" s="57">
        <f t="shared" si="8"/>
        <v>0</v>
      </c>
      <c r="AA83" s="57">
        <f t="shared" si="9"/>
        <v>18.627727321889708</v>
      </c>
      <c r="AB83" s="57">
        <f t="shared" si="10"/>
        <v>-1.2248897114534074</v>
      </c>
      <c r="AC83" s="57">
        <f t="shared" si="11"/>
        <v>3.2</v>
      </c>
      <c r="AD83" s="57">
        <f t="shared" si="12"/>
        <v>0</v>
      </c>
      <c r="AE83" s="57">
        <f t="shared" si="13"/>
        <v>3.2</v>
      </c>
    </row>
    <row r="84" spans="1:31" ht="12.75">
      <c r="A84" s="57"/>
      <c r="B84" s="57"/>
      <c r="C84" s="57">
        <v>162</v>
      </c>
      <c r="D84" s="57">
        <f t="shared" si="16"/>
        <v>8.8062697688859</v>
      </c>
      <c r="E84" s="57"/>
      <c r="F84" s="57">
        <f t="shared" si="1"/>
        <v>1.1355545835458913</v>
      </c>
      <c r="G84" s="57"/>
      <c r="H84" s="57"/>
      <c r="I84" s="57">
        <f t="shared" si="2"/>
        <v>1.1355545835458913</v>
      </c>
      <c r="J84" s="57">
        <f t="shared" si="3"/>
        <v>162</v>
      </c>
      <c r="K84" s="57"/>
      <c r="L84" s="57"/>
      <c r="M84" s="64"/>
      <c r="N84" s="57"/>
      <c r="O84" s="57"/>
      <c r="P84" s="65"/>
      <c r="Q84" s="57"/>
      <c r="R84" s="57"/>
      <c r="S84" s="66">
        <f t="shared" si="14"/>
        <v>2.03575032</v>
      </c>
      <c r="T84" s="66">
        <f t="shared" si="4"/>
        <v>9.829362270975858</v>
      </c>
      <c r="U84" s="57">
        <f t="shared" si="5"/>
        <v>162</v>
      </c>
      <c r="V84" s="57">
        <f t="shared" si="6"/>
        <v>9.829362270975858</v>
      </c>
      <c r="W84" s="57">
        <v>3.3</v>
      </c>
      <c r="X84" s="57">
        <f t="shared" si="0"/>
        <v>-1.011998185564568</v>
      </c>
      <c r="Y84" s="57">
        <f t="shared" si="7"/>
        <v>-2.333407046547671</v>
      </c>
      <c r="Z84" s="57">
        <f t="shared" si="8"/>
        <v>0</v>
      </c>
      <c r="AA84" s="57">
        <f t="shared" si="9"/>
        <v>18.627727321889708</v>
      </c>
      <c r="AB84" s="57">
        <f t="shared" si="10"/>
        <v>-2.333407046547671</v>
      </c>
      <c r="AC84" s="57">
        <f t="shared" si="11"/>
        <v>3.3</v>
      </c>
      <c r="AD84" s="57">
        <f t="shared" si="12"/>
        <v>0</v>
      </c>
      <c r="AE84" s="57">
        <f t="shared" si="13"/>
        <v>3.3</v>
      </c>
    </row>
    <row r="85" spans="1:31" ht="12.75">
      <c r="A85" s="57"/>
      <c r="B85" s="57"/>
      <c r="C85" s="57">
        <v>163</v>
      </c>
      <c r="D85" s="57">
        <f t="shared" si="16"/>
        <v>8.741845839880174</v>
      </c>
      <c r="E85" s="57"/>
      <c r="F85" s="57">
        <f t="shared" si="1"/>
        <v>1.1439231694501115</v>
      </c>
      <c r="G85" s="57"/>
      <c r="H85" s="57"/>
      <c r="I85" s="57">
        <f t="shared" si="2"/>
        <v>1.1439231694501115</v>
      </c>
      <c r="J85" s="57">
        <f t="shared" si="3"/>
        <v>163</v>
      </c>
      <c r="K85" s="57"/>
      <c r="L85" s="57"/>
      <c r="M85" s="64"/>
      <c r="N85" s="57"/>
      <c r="O85" s="57"/>
      <c r="P85" s="65"/>
      <c r="Q85" s="57"/>
      <c r="R85" s="57"/>
      <c r="S85" s="66">
        <f t="shared" si="14"/>
        <v>2.04831668</v>
      </c>
      <c r="T85" s="66">
        <f t="shared" si="4"/>
        <v>9.769059434957603</v>
      </c>
      <c r="U85" s="57">
        <f t="shared" si="5"/>
        <v>163</v>
      </c>
      <c r="V85" s="57">
        <f t="shared" si="6"/>
        <v>9.769059434957603</v>
      </c>
      <c r="W85" s="57">
        <v>3.4</v>
      </c>
      <c r="X85" s="57">
        <f t="shared" si="0"/>
        <v>-4.973834496197289</v>
      </c>
      <c r="Y85" s="57">
        <f t="shared" si="7"/>
        <v>-3.2500215647039936</v>
      </c>
      <c r="Z85" s="57">
        <f t="shared" si="8"/>
        <v>0</v>
      </c>
      <c r="AA85" s="57">
        <f t="shared" si="9"/>
        <v>18.627727321889708</v>
      </c>
      <c r="AB85" s="57">
        <f t="shared" si="10"/>
        <v>-3.2500215647039936</v>
      </c>
      <c r="AC85" s="57">
        <f t="shared" si="11"/>
        <v>3.4</v>
      </c>
      <c r="AD85" s="57">
        <f t="shared" si="12"/>
        <v>0</v>
      </c>
      <c r="AE85" s="57">
        <f t="shared" si="13"/>
        <v>3.4</v>
      </c>
    </row>
    <row r="86" spans="1:31" ht="12.75">
      <c r="A86" s="57"/>
      <c r="B86" s="57"/>
      <c r="C86" s="57">
        <v>164</v>
      </c>
      <c r="D86" s="57">
        <f t="shared" si="16"/>
        <v>8.678203674349113</v>
      </c>
      <c r="E86" s="57"/>
      <c r="F86" s="57">
        <f t="shared" si="1"/>
        <v>1.1523122036830997</v>
      </c>
      <c r="G86" s="57"/>
      <c r="H86" s="57"/>
      <c r="I86" s="57">
        <f t="shared" si="2"/>
        <v>1.1523122036830997</v>
      </c>
      <c r="J86" s="57">
        <f t="shared" si="3"/>
        <v>164</v>
      </c>
      <c r="K86" s="57"/>
      <c r="L86" s="57"/>
      <c r="M86" s="64"/>
      <c r="N86" s="57"/>
      <c r="O86" s="57"/>
      <c r="P86" s="65"/>
      <c r="Q86" s="57"/>
      <c r="R86" s="57"/>
      <c r="S86" s="66">
        <f t="shared" si="14"/>
        <v>2.0608830399999998</v>
      </c>
      <c r="T86" s="66">
        <f t="shared" si="4"/>
        <v>9.70949199937859</v>
      </c>
      <c r="U86" s="57">
        <f t="shared" si="5"/>
        <v>164</v>
      </c>
      <c r="V86" s="57">
        <f t="shared" si="6"/>
        <v>9.70949199937859</v>
      </c>
      <c r="W86" s="57">
        <v>3.5</v>
      </c>
      <c r="X86" s="57">
        <f t="shared" si="0"/>
        <v>-8.526615364824877</v>
      </c>
      <c r="Y86" s="57">
        <f t="shared" si="7"/>
        <v>-3.8993495439349517</v>
      </c>
      <c r="Z86" s="57">
        <f t="shared" si="8"/>
        <v>0</v>
      </c>
      <c r="AA86" s="57">
        <f t="shared" si="9"/>
        <v>18.627727321889708</v>
      </c>
      <c r="AB86" s="57">
        <f t="shared" si="10"/>
        <v>-3.8993495439349517</v>
      </c>
      <c r="AC86" s="57">
        <f t="shared" si="11"/>
        <v>3.5</v>
      </c>
      <c r="AD86" s="57">
        <f t="shared" si="12"/>
        <v>0</v>
      </c>
      <c r="AE86" s="57">
        <f t="shared" si="13"/>
        <v>3.5</v>
      </c>
    </row>
    <row r="87" spans="1:31" ht="12.75">
      <c r="A87" s="57"/>
      <c r="B87" s="57"/>
      <c r="C87" s="57">
        <v>165</v>
      </c>
      <c r="D87" s="57">
        <f t="shared" si="16"/>
        <v>8.61533036548704</v>
      </c>
      <c r="E87" s="57"/>
      <c r="F87" s="57">
        <f t="shared" si="1"/>
        <v>1.1607215946192775</v>
      </c>
      <c r="G87" s="57"/>
      <c r="H87" s="57"/>
      <c r="I87" s="57">
        <f t="shared" si="2"/>
        <v>1.1607215946192775</v>
      </c>
      <c r="J87" s="57">
        <f t="shared" si="3"/>
        <v>165</v>
      </c>
      <c r="K87" s="57"/>
      <c r="L87" s="57"/>
      <c r="M87" s="64"/>
      <c r="N87" s="57"/>
      <c r="O87" s="57"/>
      <c r="P87" s="65"/>
      <c r="Q87" s="57"/>
      <c r="R87" s="57"/>
      <c r="S87" s="66">
        <f t="shared" si="14"/>
        <v>2.0734494</v>
      </c>
      <c r="T87" s="66">
        <f t="shared" si="4"/>
        <v>9.650646593321753</v>
      </c>
      <c r="U87" s="57">
        <f t="shared" si="5"/>
        <v>165</v>
      </c>
      <c r="V87" s="57">
        <f t="shared" si="6"/>
        <v>9.650646593321753</v>
      </c>
      <c r="W87" s="57">
        <v>3.6</v>
      </c>
      <c r="X87" s="57">
        <f t="shared" si="0"/>
        <v>-11.378154883437196</v>
      </c>
      <c r="Y87" s="57">
        <f t="shared" si="7"/>
        <v>-4.227989299131475</v>
      </c>
      <c r="Z87" s="57">
        <f t="shared" si="8"/>
        <v>0</v>
      </c>
      <c r="AA87" s="57">
        <f t="shared" si="9"/>
        <v>18.627727321889708</v>
      </c>
      <c r="AB87" s="57">
        <f t="shared" si="10"/>
        <v>-4.227989299131475</v>
      </c>
      <c r="AC87" s="57">
        <f t="shared" si="11"/>
        <v>3.6</v>
      </c>
      <c r="AD87" s="57">
        <f t="shared" si="12"/>
        <v>0</v>
      </c>
      <c r="AE87" s="57">
        <f t="shared" si="13"/>
        <v>3.6</v>
      </c>
    </row>
    <row r="88" spans="1:31" ht="12.75">
      <c r="A88" s="57"/>
      <c r="B88" s="57"/>
      <c r="C88" s="57">
        <v>166</v>
      </c>
      <c r="D88" s="57">
        <f t="shared" si="16"/>
        <v>8.553213331739581</v>
      </c>
      <c r="E88" s="57"/>
      <c r="F88" s="57">
        <f t="shared" si="1"/>
        <v>1.1691512431815105</v>
      </c>
      <c r="G88" s="57"/>
      <c r="H88" s="57"/>
      <c r="I88" s="57">
        <f t="shared" si="2"/>
        <v>1.1691512431815105</v>
      </c>
      <c r="J88" s="57">
        <f t="shared" si="3"/>
        <v>166</v>
      </c>
      <c r="K88" s="57"/>
      <c r="L88" s="57"/>
      <c r="M88" s="64"/>
      <c r="N88" s="57"/>
      <c r="O88" s="57"/>
      <c r="P88" s="65"/>
      <c r="Q88" s="57"/>
      <c r="R88" s="57"/>
      <c r="S88" s="66">
        <f t="shared" si="14"/>
        <v>2.08601576</v>
      </c>
      <c r="T88" s="66">
        <f t="shared" si="4"/>
        <v>9.592510168060777</v>
      </c>
      <c r="U88" s="57">
        <f t="shared" si="5"/>
        <v>166</v>
      </c>
      <c r="V88" s="57">
        <f t="shared" si="6"/>
        <v>9.592510168060777</v>
      </c>
      <c r="W88" s="57">
        <v>3.7</v>
      </c>
      <c r="X88" s="57">
        <f t="shared" si="0"/>
        <v>-13.293938260865993</v>
      </c>
      <c r="Y88" s="57">
        <f t="shared" si="7"/>
        <v>-4.208913014948046</v>
      </c>
      <c r="Z88" s="57">
        <f t="shared" si="8"/>
        <v>0</v>
      </c>
      <c r="AA88" s="57">
        <f t="shared" si="9"/>
        <v>18.627727321889708</v>
      </c>
      <c r="AB88" s="57">
        <f t="shared" si="10"/>
        <v>-4.208913014948046</v>
      </c>
      <c r="AC88" s="57">
        <f t="shared" si="11"/>
        <v>3.7</v>
      </c>
      <c r="AD88" s="57">
        <f t="shared" si="12"/>
        <v>0</v>
      </c>
      <c r="AE88" s="57">
        <f t="shared" si="13"/>
        <v>3.7</v>
      </c>
    </row>
    <row r="89" spans="1:31" ht="12.75">
      <c r="A89" s="57"/>
      <c r="B89" s="57"/>
      <c r="C89" s="57">
        <v>167</v>
      </c>
      <c r="D89" s="57">
        <f t="shared" si="16"/>
        <v>8.49184030715317</v>
      </c>
      <c r="E89" s="57"/>
      <c r="F89" s="57">
        <f t="shared" si="1"/>
        <v>1.1776010426828705</v>
      </c>
      <c r="G89" s="57"/>
      <c r="H89" s="57"/>
      <c r="I89" s="57">
        <f t="shared" si="2"/>
        <v>1.1776010426828705</v>
      </c>
      <c r="J89" s="57">
        <f t="shared" si="3"/>
        <v>167</v>
      </c>
      <c r="K89" s="57"/>
      <c r="L89" s="57"/>
      <c r="M89" s="64"/>
      <c r="N89" s="57"/>
      <c r="O89" s="57"/>
      <c r="P89" s="65"/>
      <c r="Q89" s="57"/>
      <c r="R89" s="57"/>
      <c r="S89" s="66">
        <f t="shared" si="14"/>
        <v>2.09858212</v>
      </c>
      <c r="T89" s="66">
        <f t="shared" si="4"/>
        <v>9.535069987413706</v>
      </c>
      <c r="U89" s="57">
        <f t="shared" si="5"/>
        <v>167</v>
      </c>
      <c r="V89" s="57">
        <f t="shared" si="6"/>
        <v>9.535069987413706</v>
      </c>
      <c r="W89" s="57">
        <v>3.8</v>
      </c>
      <c r="X89" s="57">
        <f t="shared" si="0"/>
        <v>-14.116408663075228</v>
      </c>
      <c r="Y89" s="57">
        <f t="shared" si="7"/>
        <v>-3.8436895529670974</v>
      </c>
      <c r="Z89" s="57">
        <f t="shared" si="8"/>
        <v>0</v>
      </c>
      <c r="AA89" s="57">
        <f t="shared" si="9"/>
        <v>18.627727321889708</v>
      </c>
      <c r="AB89" s="57">
        <f t="shared" si="10"/>
        <v>-3.8436895529670974</v>
      </c>
      <c r="AC89" s="57">
        <f t="shared" si="11"/>
        <v>3.8</v>
      </c>
      <c r="AD89" s="57">
        <f t="shared" si="12"/>
        <v>0</v>
      </c>
      <c r="AE89" s="57">
        <f t="shared" si="13"/>
        <v>3.8</v>
      </c>
    </row>
    <row r="90" spans="1:31" ht="12.75">
      <c r="A90" s="57"/>
      <c r="B90" s="57"/>
      <c r="C90" s="57">
        <v>168</v>
      </c>
      <c r="D90" s="57">
        <f t="shared" si="16"/>
        <v>8.431199332067798</v>
      </c>
      <c r="E90" s="57"/>
      <c r="F90" s="57">
        <f t="shared" si="1"/>
        <v>1.18607087866673</v>
      </c>
      <c r="G90" s="57"/>
      <c r="H90" s="57"/>
      <c r="I90" s="57">
        <f t="shared" si="2"/>
        <v>1.18607087866673</v>
      </c>
      <c r="J90" s="57">
        <f t="shared" si="3"/>
        <v>168</v>
      </c>
      <c r="K90" s="57"/>
      <c r="L90" s="57"/>
      <c r="M90" s="64"/>
      <c r="N90" s="57"/>
      <c r="O90" s="57"/>
      <c r="P90" s="65"/>
      <c r="Q90" s="57"/>
      <c r="R90" s="57"/>
      <c r="S90" s="66">
        <f t="shared" si="14"/>
        <v>2.1111484799999998</v>
      </c>
      <c r="T90" s="66">
        <f t="shared" si="4"/>
        <v>9.478313618441007</v>
      </c>
      <c r="U90" s="57">
        <f t="shared" si="5"/>
        <v>168</v>
      </c>
      <c r="V90" s="57">
        <f t="shared" si="6"/>
        <v>9.478313618441007</v>
      </c>
      <c r="W90" s="57">
        <v>3.9</v>
      </c>
      <c r="X90" s="57">
        <f t="shared" si="0"/>
        <v>-13.77792491821468</v>
      </c>
      <c r="Y90" s="57">
        <f t="shared" si="7"/>
        <v>-3.1623554262220845</v>
      </c>
      <c r="Z90" s="57">
        <f t="shared" si="8"/>
        <v>0</v>
      </c>
      <c r="AA90" s="57">
        <f t="shared" si="9"/>
        <v>18.627727321889708</v>
      </c>
      <c r="AB90" s="57">
        <f t="shared" si="10"/>
        <v>-3.1623554262220845</v>
      </c>
      <c r="AC90" s="57">
        <f t="shared" si="11"/>
        <v>3.9</v>
      </c>
      <c r="AD90" s="57">
        <f t="shared" si="12"/>
        <v>0</v>
      </c>
      <c r="AE90" s="57">
        <f t="shared" si="13"/>
        <v>3.9</v>
      </c>
    </row>
    <row r="91" spans="1:31" ht="12.75">
      <c r="A91" s="57"/>
      <c r="B91" s="57"/>
      <c r="C91" s="57">
        <v>169</v>
      </c>
      <c r="D91" s="57">
        <f t="shared" si="16"/>
        <v>8.371278744138785</v>
      </c>
      <c r="E91" s="57"/>
      <c r="F91" s="57">
        <f t="shared" si="1"/>
        <v>1.1945606287452293</v>
      </c>
      <c r="G91" s="57"/>
      <c r="H91" s="57"/>
      <c r="I91" s="57">
        <f t="shared" si="2"/>
        <v>1.1945606287452293</v>
      </c>
      <c r="J91" s="57">
        <f t="shared" si="3"/>
        <v>169</v>
      </c>
      <c r="K91" s="57"/>
      <c r="L91" s="57"/>
      <c r="M91" s="64"/>
      <c r="N91" s="57"/>
      <c r="O91" s="57"/>
      <c r="P91" s="65"/>
      <c r="Q91" s="57"/>
      <c r="R91" s="57"/>
      <c r="S91" s="66">
        <f t="shared" si="14"/>
        <v>2.1237148400000003</v>
      </c>
      <c r="T91" s="66">
        <f t="shared" si="4"/>
        <v>9.4222289224739</v>
      </c>
      <c r="U91" s="57">
        <f t="shared" si="5"/>
        <v>169</v>
      </c>
      <c r="V91" s="57">
        <f t="shared" si="6"/>
        <v>9.4222289224739</v>
      </c>
      <c r="W91" s="57">
        <v>4</v>
      </c>
      <c r="X91" s="57">
        <f t="shared" si="0"/>
        <v>-12.306324425773877</v>
      </c>
      <c r="Y91" s="57">
        <f t="shared" si="7"/>
        <v>-2.220944552323632</v>
      </c>
      <c r="Z91" s="57">
        <f t="shared" si="8"/>
        <v>0</v>
      </c>
      <c r="AA91" s="57">
        <f t="shared" si="9"/>
        <v>18.627727321889708</v>
      </c>
      <c r="AB91" s="57">
        <f t="shared" si="10"/>
        <v>-2.220944552323632</v>
      </c>
      <c r="AC91" s="57">
        <f t="shared" si="11"/>
        <v>4</v>
      </c>
      <c r="AD91" s="57">
        <f t="shared" si="12"/>
        <v>0</v>
      </c>
      <c r="AE91" s="57">
        <f t="shared" si="13"/>
        <v>4</v>
      </c>
    </row>
    <row r="92" spans="1:31" ht="12.75">
      <c r="A92" s="57"/>
      <c r="B92" s="57"/>
      <c r="C92" s="57">
        <v>170</v>
      </c>
      <c r="D92" s="57">
        <f t="shared" si="16"/>
        <v>8.312067169673893</v>
      </c>
      <c r="E92" s="57"/>
      <c r="F92" s="57">
        <f t="shared" si="1"/>
        <v>1.2030701624361788</v>
      </c>
      <c r="G92" s="57"/>
      <c r="H92" s="57"/>
      <c r="I92" s="57">
        <f t="shared" si="2"/>
        <v>1.2030701624361788</v>
      </c>
      <c r="J92" s="57">
        <f t="shared" si="3"/>
        <v>170</v>
      </c>
      <c r="K92" s="57"/>
      <c r="L92" s="57"/>
      <c r="M92" s="64"/>
      <c r="N92" s="57"/>
      <c r="O92" s="57"/>
      <c r="P92" s="65"/>
      <c r="Q92" s="57"/>
      <c r="R92" s="57"/>
      <c r="S92" s="66">
        <f t="shared" si="14"/>
        <v>2.1362812</v>
      </c>
      <c r="T92" s="66">
        <f t="shared" si="4"/>
        <v>9.366804046459347</v>
      </c>
      <c r="U92" s="57">
        <f t="shared" si="5"/>
        <v>170</v>
      </c>
      <c r="V92" s="57">
        <f t="shared" si="6"/>
        <v>9.366804046459347</v>
      </c>
      <c r="W92" s="57">
        <v>4.1</v>
      </c>
      <c r="X92" s="57">
        <f t="shared" si="0"/>
        <v>-9.82263376803068</v>
      </c>
      <c r="Y92" s="57">
        <f t="shared" si="7"/>
        <v>-1.0968799419138229</v>
      </c>
      <c r="Z92" s="57">
        <f t="shared" si="8"/>
        <v>0</v>
      </c>
      <c r="AA92" s="57">
        <f t="shared" si="9"/>
        <v>18.627727321889708</v>
      </c>
      <c r="AB92" s="57">
        <f t="shared" si="10"/>
        <v>-1.0968799419138229</v>
      </c>
      <c r="AC92" s="57">
        <f t="shared" si="11"/>
        <v>4.1</v>
      </c>
      <c r="AD92" s="57">
        <f t="shared" si="12"/>
        <v>0</v>
      </c>
      <c r="AE92" s="57">
        <f t="shared" si="13"/>
        <v>4.1</v>
      </c>
    </row>
    <row r="93" spans="1:31" ht="12.75">
      <c r="A93" s="57"/>
      <c r="B93" s="57"/>
      <c r="C93" s="57">
        <v>171</v>
      </c>
      <c r="D93" s="57">
        <f t="shared" si="16"/>
        <v>8.2535535152728</v>
      </c>
      <c r="E93" s="57"/>
      <c r="F93" s="57">
        <f t="shared" si="1"/>
        <v>1.2115993409984542</v>
      </c>
      <c r="G93" s="57"/>
      <c r="H93" s="57"/>
      <c r="I93" s="57">
        <f t="shared" si="2"/>
        <v>1.2115993409984542</v>
      </c>
      <c r="J93" s="57">
        <f t="shared" si="3"/>
        <v>171</v>
      </c>
      <c r="K93" s="57"/>
      <c r="L93" s="57"/>
      <c r="M93" s="64"/>
      <c r="N93" s="57"/>
      <c r="O93" s="57"/>
      <c r="P93" s="65"/>
      <c r="Q93" s="57"/>
      <c r="R93" s="57"/>
      <c r="S93" s="66">
        <f t="shared" si="14"/>
        <v>2.1488475599999997</v>
      </c>
      <c r="T93" s="66">
        <f t="shared" si="4"/>
        <v>9.312027414608707</v>
      </c>
      <c r="U93" s="57">
        <f t="shared" si="5"/>
        <v>171</v>
      </c>
      <c r="V93" s="57">
        <f t="shared" si="6"/>
        <v>9.312027414608707</v>
      </c>
      <c r="W93" s="57">
        <v>4.2</v>
      </c>
      <c r="X93" s="57">
        <f t="shared" si="0"/>
        <v>-6.531115306465643</v>
      </c>
      <c r="Y93" s="57">
        <f t="shared" si="7"/>
        <v>0.11739368325295926</v>
      </c>
      <c r="Z93" s="57">
        <f t="shared" si="8"/>
        <v>0</v>
      </c>
      <c r="AA93" s="57">
        <f t="shared" si="9"/>
        <v>18.627727321889708</v>
      </c>
      <c r="AB93" s="57">
        <f t="shared" si="10"/>
        <v>0.11739368325295926</v>
      </c>
      <c r="AC93" s="57">
        <f t="shared" si="11"/>
        <v>4.2</v>
      </c>
      <c r="AD93" s="57">
        <f t="shared" si="12"/>
        <v>0</v>
      </c>
      <c r="AE93" s="57">
        <f t="shared" si="13"/>
        <v>4.2</v>
      </c>
    </row>
    <row r="94" spans="1:31" ht="12.75">
      <c r="A94" s="57"/>
      <c r="B94" s="57"/>
      <c r="C94" s="57">
        <v>172</v>
      </c>
      <c r="D94" s="57">
        <f t="shared" si="16"/>
        <v>8.195726959756515</v>
      </c>
      <c r="E94" s="57"/>
      <c r="F94" s="57">
        <f t="shared" si="1"/>
        <v>1.2201480172659496</v>
      </c>
      <c r="G94" s="57"/>
      <c r="H94" s="57"/>
      <c r="I94" s="57">
        <f t="shared" si="2"/>
        <v>1.2201480172659496</v>
      </c>
      <c r="J94" s="57">
        <f t="shared" si="3"/>
        <v>172</v>
      </c>
      <c r="K94" s="57"/>
      <c r="L94" s="57"/>
      <c r="M94" s="64"/>
      <c r="N94" s="57"/>
      <c r="O94" s="57"/>
      <c r="P94" s="65"/>
      <c r="Q94" s="57"/>
      <c r="R94" s="57"/>
      <c r="S94" s="66">
        <f t="shared" si="14"/>
        <v>2.16141392</v>
      </c>
      <c r="T94" s="66">
        <f t="shared" si="4"/>
        <v>9.257887720337726</v>
      </c>
      <c r="U94" s="57">
        <f t="shared" si="5"/>
        <v>172</v>
      </c>
      <c r="V94" s="57">
        <f t="shared" si="6"/>
        <v>9.257887720337726</v>
      </c>
      <c r="W94" s="57">
        <v>4.3</v>
      </c>
      <c r="X94" s="57">
        <f t="shared" si="0"/>
        <v>-2.70246834564817</v>
      </c>
      <c r="Y94" s="57">
        <f t="shared" si="7"/>
        <v>1.3220126797769038</v>
      </c>
      <c r="Z94" s="57">
        <f t="shared" si="8"/>
        <v>0</v>
      </c>
      <c r="AA94" s="57">
        <f t="shared" si="9"/>
        <v>18.627727321889708</v>
      </c>
      <c r="AB94" s="57">
        <f t="shared" si="10"/>
        <v>1.3220126797769038</v>
      </c>
      <c r="AC94" s="57">
        <f t="shared" si="11"/>
        <v>4.3</v>
      </c>
      <c r="AD94" s="57">
        <f t="shared" si="12"/>
        <v>0</v>
      </c>
      <c r="AE94" s="57">
        <f t="shared" si="13"/>
        <v>4.3</v>
      </c>
    </row>
    <row r="95" spans="1:31" ht="12.75">
      <c r="A95" s="57"/>
      <c r="B95" s="57"/>
      <c r="C95" s="57">
        <v>173</v>
      </c>
      <c r="D95" s="57">
        <f t="shared" si="16"/>
        <v>8.13857694637492</v>
      </c>
      <c r="E95" s="57"/>
      <c r="F95" s="57">
        <f t="shared" si="1"/>
        <v>1.2287160354801576</v>
      </c>
      <c r="G95" s="57"/>
      <c r="H95" s="57"/>
      <c r="I95" s="57">
        <f t="shared" si="2"/>
        <v>1.2287160354801576</v>
      </c>
      <c r="J95" s="57">
        <f t="shared" si="3"/>
        <v>173</v>
      </c>
      <c r="K95" s="57"/>
      <c r="L95" s="57"/>
      <c r="M95" s="64"/>
      <c r="N95" s="57"/>
      <c r="O95" s="57"/>
      <c r="P95" s="65"/>
      <c r="Q95" s="57"/>
      <c r="R95" s="57"/>
      <c r="S95" s="66">
        <f t="shared" si="14"/>
        <v>2.17398028</v>
      </c>
      <c r="T95" s="66">
        <f t="shared" si="4"/>
        <v>9.204373918486064</v>
      </c>
      <c r="U95" s="57">
        <f t="shared" si="5"/>
        <v>173</v>
      </c>
      <c r="V95" s="57">
        <f t="shared" si="6"/>
        <v>9.204373918486064</v>
      </c>
      <c r="W95" s="57">
        <v>4.4</v>
      </c>
      <c r="X95" s="57">
        <f t="shared" si="0"/>
        <v>1.3484335744928067</v>
      </c>
      <c r="Y95" s="57">
        <f t="shared" si="7"/>
        <v>2.417907415074247</v>
      </c>
      <c r="Z95" s="57">
        <f t="shared" si="8"/>
        <v>0</v>
      </c>
      <c r="AA95" s="57">
        <f t="shared" si="9"/>
        <v>18.627727321889708</v>
      </c>
      <c r="AB95" s="57">
        <f t="shared" si="10"/>
        <v>2.417907415074247</v>
      </c>
      <c r="AC95" s="57">
        <f t="shared" si="11"/>
        <v>4.4</v>
      </c>
      <c r="AD95" s="57">
        <f t="shared" si="12"/>
        <v>0</v>
      </c>
      <c r="AE95" s="57">
        <f t="shared" si="13"/>
        <v>4.4</v>
      </c>
    </row>
    <row r="96" spans="1:31" ht="12.75">
      <c r="A96" s="57"/>
      <c r="B96" s="57"/>
      <c r="C96" s="57">
        <v>174</v>
      </c>
      <c r="D96" s="57">
        <f t="shared" si="16"/>
        <v>8.082093175281159</v>
      </c>
      <c r="E96" s="57"/>
      <c r="F96" s="57">
        <f t="shared" si="1"/>
        <v>1.2373032311214502</v>
      </c>
      <c r="G96" s="57"/>
      <c r="H96" s="57"/>
      <c r="I96" s="57">
        <f t="shared" si="2"/>
        <v>1.2373032311214502</v>
      </c>
      <c r="J96" s="57">
        <f t="shared" si="3"/>
        <v>174</v>
      </c>
      <c r="K96" s="57"/>
      <c r="L96" s="57"/>
      <c r="M96" s="64"/>
      <c r="N96" s="57"/>
      <c r="O96" s="57"/>
      <c r="P96" s="65"/>
      <c r="Q96" s="57"/>
      <c r="R96" s="57"/>
      <c r="S96" s="66">
        <f t="shared" si="14"/>
        <v>2.18654664</v>
      </c>
      <c r="T96" s="66">
        <f t="shared" si="4"/>
        <v>9.151475217805109</v>
      </c>
      <c r="U96" s="57">
        <f t="shared" si="5"/>
        <v>174</v>
      </c>
      <c r="V96" s="57">
        <f t="shared" si="6"/>
        <v>9.151475217805109</v>
      </c>
      <c r="W96" s="57">
        <v>4.5</v>
      </c>
      <c r="X96" s="57">
        <f t="shared" si="0"/>
        <v>5.288438340285212</v>
      </c>
      <c r="Y96" s="57">
        <f t="shared" si="7"/>
        <v>3.3149498992247346</v>
      </c>
      <c r="Z96" s="57">
        <f t="shared" si="8"/>
        <v>0</v>
      </c>
      <c r="AA96" s="57">
        <f t="shared" si="9"/>
        <v>18.627727321889708</v>
      </c>
      <c r="AB96" s="57">
        <f t="shared" si="10"/>
        <v>3.3149498992247346</v>
      </c>
      <c r="AC96" s="57">
        <f t="shared" si="11"/>
        <v>4.5</v>
      </c>
      <c r="AD96" s="57">
        <f t="shared" si="12"/>
        <v>0</v>
      </c>
      <c r="AE96" s="57">
        <f t="shared" si="13"/>
        <v>4.5</v>
      </c>
    </row>
    <row r="97" spans="1:31" ht="12.75">
      <c r="A97" s="57"/>
      <c r="B97" s="57"/>
      <c r="C97" s="57">
        <v>175</v>
      </c>
      <c r="D97" s="57">
        <f t="shared" si="16"/>
        <v>8.02626559626209</v>
      </c>
      <c r="E97" s="57"/>
      <c r="F97" s="57">
        <f t="shared" si="1"/>
        <v>1.2459094307391343</v>
      </c>
      <c r="G97" s="57"/>
      <c r="H97" s="57"/>
      <c r="I97" s="57">
        <f t="shared" si="2"/>
        <v>1.2459094307391343</v>
      </c>
      <c r="J97" s="57">
        <f t="shared" si="3"/>
        <v>175</v>
      </c>
      <c r="K97" s="57"/>
      <c r="L97" s="57"/>
      <c r="M97" s="64"/>
      <c r="N97" s="57"/>
      <c r="O97" s="57"/>
      <c r="P97" s="65"/>
      <c r="Q97" s="57"/>
      <c r="R97" s="57"/>
      <c r="S97" s="66">
        <f t="shared" si="14"/>
        <v>2.199113</v>
      </c>
      <c r="T97" s="66">
        <f t="shared" si="4"/>
        <v>9.099181073703365</v>
      </c>
      <c r="U97" s="57">
        <f t="shared" si="5"/>
        <v>175</v>
      </c>
      <c r="V97" s="57">
        <f t="shared" si="6"/>
        <v>9.099181073703365</v>
      </c>
      <c r="W97" s="57">
        <v>4.6</v>
      </c>
      <c r="X97" s="57">
        <f t="shared" si="0"/>
        <v>8.793514182637178</v>
      </c>
      <c r="Y97" s="57">
        <f t="shared" si="7"/>
        <v>3.9393660430157174</v>
      </c>
      <c r="Z97" s="57">
        <f t="shared" si="8"/>
        <v>0</v>
      </c>
      <c r="AA97" s="57">
        <f t="shared" si="9"/>
        <v>18.627727321889708</v>
      </c>
      <c r="AB97" s="57">
        <f t="shared" si="10"/>
        <v>3.9393660430157174</v>
      </c>
      <c r="AC97" s="57">
        <f t="shared" si="11"/>
        <v>4.6</v>
      </c>
      <c r="AD97" s="57">
        <f t="shared" si="12"/>
        <v>0</v>
      </c>
      <c r="AE97" s="57">
        <f t="shared" si="13"/>
        <v>4.6</v>
      </c>
    </row>
    <row r="98" spans="1:31" ht="12.75">
      <c r="A98" s="57"/>
      <c r="B98" s="57"/>
      <c r="C98" s="57">
        <v>176</v>
      </c>
      <c r="D98" s="57">
        <f t="shared" si="16"/>
        <v>7.97108440171451</v>
      </c>
      <c r="E98" s="57"/>
      <c r="F98" s="57">
        <f t="shared" si="1"/>
        <v>1.2545344517803736</v>
      </c>
      <c r="G98" s="57"/>
      <c r="H98" s="57"/>
      <c r="I98" s="57">
        <f t="shared" si="2"/>
        <v>1.2545344517803736</v>
      </c>
      <c r="J98" s="57">
        <f t="shared" si="3"/>
        <v>176</v>
      </c>
      <c r="K98" s="57"/>
      <c r="L98" s="57"/>
      <c r="M98" s="64"/>
      <c r="N98" s="57"/>
      <c r="O98" s="57"/>
      <c r="P98" s="65"/>
      <c r="Q98" s="57"/>
      <c r="R98" s="57"/>
      <c r="S98" s="66">
        <f t="shared" si="14"/>
        <v>2.21167936</v>
      </c>
      <c r="T98" s="66">
        <f t="shared" si="4"/>
        <v>9.047481181239142</v>
      </c>
      <c r="U98" s="57">
        <f t="shared" si="5"/>
        <v>176</v>
      </c>
      <c r="V98" s="57">
        <f t="shared" si="6"/>
        <v>9.047481181239142</v>
      </c>
      <c r="W98" s="57">
        <v>4.7</v>
      </c>
      <c r="X98" s="57">
        <f t="shared" si="0"/>
        <v>11.57539852484839</v>
      </c>
      <c r="Y98" s="57">
        <f t="shared" si="7"/>
        <v>4.239802947212439</v>
      </c>
      <c r="Z98" s="57">
        <f t="shared" si="8"/>
        <v>0</v>
      </c>
      <c r="AA98" s="57">
        <f t="shared" si="9"/>
        <v>18.627727321889708</v>
      </c>
      <c r="AB98" s="57">
        <f t="shared" si="10"/>
        <v>4.239802947212439</v>
      </c>
      <c r="AC98" s="57">
        <f t="shared" si="11"/>
        <v>4.7</v>
      </c>
      <c r="AD98" s="57">
        <f t="shared" si="12"/>
        <v>0</v>
      </c>
      <c r="AE98" s="57">
        <f t="shared" si="13"/>
        <v>4.7</v>
      </c>
    </row>
    <row r="99" spans="1:31" ht="12.75">
      <c r="A99" s="57"/>
      <c r="B99" s="57"/>
      <c r="C99" s="57">
        <v>177</v>
      </c>
      <c r="D99" s="57">
        <f t="shared" si="16"/>
        <v>7.916540019857332</v>
      </c>
      <c r="E99" s="57"/>
      <c r="F99" s="57">
        <f t="shared" si="1"/>
        <v>1.263178102418058</v>
      </c>
      <c r="G99" s="57"/>
      <c r="H99" s="57"/>
      <c r="I99" s="57">
        <f t="shared" si="2"/>
        <v>1.263178102418058</v>
      </c>
      <c r="J99" s="57">
        <f t="shared" si="3"/>
        <v>177</v>
      </c>
      <c r="K99" s="57"/>
      <c r="L99" s="57"/>
      <c r="M99" s="64"/>
      <c r="N99" s="57"/>
      <c r="O99" s="57"/>
      <c r="P99" s="65"/>
      <c r="Q99" s="57"/>
      <c r="R99" s="57"/>
      <c r="S99" s="66">
        <f t="shared" si="14"/>
        <v>2.22424572</v>
      </c>
      <c r="T99" s="66">
        <f t="shared" si="4"/>
        <v>8.996365468350787</v>
      </c>
      <c r="U99" s="57">
        <f t="shared" si="5"/>
        <v>177</v>
      </c>
      <c r="V99" s="57">
        <f t="shared" si="6"/>
        <v>8.996365468350787</v>
      </c>
      <c r="W99" s="57">
        <v>4.8</v>
      </c>
      <c r="X99" s="57">
        <f t="shared" si="0"/>
        <v>13.405305119591873</v>
      </c>
      <c r="Y99" s="57">
        <f t="shared" si="7"/>
        <v>4.191552240288904</v>
      </c>
      <c r="Z99" s="57">
        <f t="shared" si="8"/>
        <v>0</v>
      </c>
      <c r="AA99" s="57">
        <f t="shared" si="9"/>
        <v>18.627727321889708</v>
      </c>
      <c r="AB99" s="57">
        <f t="shared" si="10"/>
        <v>4.191552240288904</v>
      </c>
      <c r="AC99" s="57">
        <f t="shared" si="11"/>
        <v>4.8</v>
      </c>
      <c r="AD99" s="57">
        <f t="shared" si="12"/>
        <v>0</v>
      </c>
      <c r="AE99" s="57">
        <f t="shared" si="13"/>
        <v>4.8</v>
      </c>
    </row>
    <row r="100" spans="1:31" ht="12.75">
      <c r="A100" s="57"/>
      <c r="B100" s="57"/>
      <c r="C100" s="57">
        <v>178</v>
      </c>
      <c r="D100" s="57">
        <f t="shared" si="16"/>
        <v>7.862623108170347</v>
      </c>
      <c r="E100" s="57"/>
      <c r="F100" s="57">
        <f t="shared" si="1"/>
        <v>1.2718401813777167</v>
      </c>
      <c r="G100" s="57"/>
      <c r="H100" s="57"/>
      <c r="I100" s="57">
        <f t="shared" si="2"/>
        <v>1.2718401813777167</v>
      </c>
      <c r="J100" s="57">
        <f t="shared" si="3"/>
        <v>178</v>
      </c>
      <c r="K100" s="57"/>
      <c r="L100" s="57"/>
      <c r="M100" s="64"/>
      <c r="N100" s="57"/>
      <c r="O100" s="57"/>
      <c r="P100" s="65"/>
      <c r="Q100" s="57"/>
      <c r="R100" s="57"/>
      <c r="S100" s="66">
        <f t="shared" si="14"/>
        <v>2.2368120799999995</v>
      </c>
      <c r="T100" s="66">
        <f t="shared" si="4"/>
        <v>8.945824089315106</v>
      </c>
      <c r="U100" s="57">
        <f t="shared" si="5"/>
        <v>178</v>
      </c>
      <c r="V100" s="57">
        <f t="shared" si="6"/>
        <v>8.945824089315106</v>
      </c>
      <c r="W100" s="57">
        <v>4.9</v>
      </c>
      <c r="X100" s="57">
        <f t="shared" si="0"/>
        <v>14.132739765359085</v>
      </c>
      <c r="Y100" s="57">
        <f t="shared" si="7"/>
        <v>3.798582131131584</v>
      </c>
      <c r="Z100" s="57">
        <f t="shared" si="8"/>
        <v>0</v>
      </c>
      <c r="AA100" s="57">
        <f t="shared" si="9"/>
        <v>18.627727321889708</v>
      </c>
      <c r="AB100" s="57">
        <f t="shared" si="10"/>
        <v>3.798582131131584</v>
      </c>
      <c r="AC100" s="57">
        <f t="shared" si="11"/>
        <v>4.9</v>
      </c>
      <c r="AD100" s="57">
        <f t="shared" si="12"/>
        <v>0</v>
      </c>
      <c r="AE100" s="57">
        <f t="shared" si="13"/>
        <v>4.9</v>
      </c>
    </row>
    <row r="101" spans="1:31" ht="12.75">
      <c r="A101" s="57"/>
      <c r="B101" s="57"/>
      <c r="C101" s="57">
        <v>179</v>
      </c>
      <c r="D101" s="57">
        <f t="shared" si="16"/>
        <v>7.809324547050589</v>
      </c>
      <c r="E101" s="57"/>
      <c r="F101" s="57">
        <f t="shared" si="1"/>
        <v>1.2805204777635706</v>
      </c>
      <c r="G101" s="57"/>
      <c r="H101" s="57"/>
      <c r="I101" s="57">
        <f t="shared" si="2"/>
        <v>1.2805204777635706</v>
      </c>
      <c r="J101" s="57">
        <f t="shared" si="3"/>
        <v>179</v>
      </c>
      <c r="K101" s="57"/>
      <c r="L101" s="57"/>
      <c r="M101" s="64"/>
      <c r="N101" s="57"/>
      <c r="O101" s="57"/>
      <c r="P101" s="65"/>
      <c r="Q101" s="57"/>
      <c r="R101" s="57"/>
      <c r="S101" s="66">
        <f t="shared" si="14"/>
        <v>2.24937844</v>
      </c>
      <c r="T101" s="66">
        <f t="shared" si="4"/>
        <v>8.895847418425078</v>
      </c>
      <c r="U101" s="57">
        <f t="shared" si="5"/>
        <v>179</v>
      </c>
      <c r="V101" s="57">
        <f t="shared" si="6"/>
        <v>8.895847418425078</v>
      </c>
      <c r="W101" s="57">
        <v>5</v>
      </c>
      <c r="X101" s="57">
        <f t="shared" si="0"/>
        <v>13.697877170258701</v>
      </c>
      <c r="Y101" s="57">
        <f t="shared" si="7"/>
        <v>3.0932110577221024</v>
      </c>
      <c r="Z101" s="57">
        <f t="shared" si="8"/>
        <v>0</v>
      </c>
      <c r="AA101" s="57">
        <f t="shared" si="9"/>
        <v>18.627727321889708</v>
      </c>
      <c r="AB101" s="57">
        <f t="shared" si="10"/>
        <v>3.0932110577221024</v>
      </c>
      <c r="AC101" s="57">
        <f t="shared" si="11"/>
        <v>5</v>
      </c>
      <c r="AD101" s="57">
        <f t="shared" si="12"/>
        <v>0</v>
      </c>
      <c r="AE101" s="57">
        <f t="shared" si="13"/>
        <v>5</v>
      </c>
    </row>
    <row r="102" spans="1:31" ht="12.75">
      <c r="A102" s="57"/>
      <c r="B102" s="57"/>
      <c r="C102" s="57">
        <v>180</v>
      </c>
      <c r="D102" s="57">
        <f t="shared" si="16"/>
        <v>7.756635433677721</v>
      </c>
      <c r="E102" s="57"/>
      <c r="F102" s="57">
        <f t="shared" si="1"/>
        <v>1.2892187708838359</v>
      </c>
      <c r="G102" s="57"/>
      <c r="H102" s="57"/>
      <c r="I102" s="57">
        <f t="shared" si="2"/>
        <v>1.2892187708838359</v>
      </c>
      <c r="J102" s="57">
        <f t="shared" si="3"/>
        <v>180</v>
      </c>
      <c r="K102" s="57"/>
      <c r="L102" s="57"/>
      <c r="M102" s="64"/>
      <c r="N102" s="57"/>
      <c r="O102" s="57"/>
      <c r="P102" s="65"/>
      <c r="Q102" s="57"/>
      <c r="R102" s="57"/>
      <c r="S102" s="66">
        <f t="shared" si="14"/>
        <v>2.2619447999999998</v>
      </c>
      <c r="T102" s="66">
        <f t="shared" si="4"/>
        <v>8.846426043878273</v>
      </c>
      <c r="U102" s="57">
        <f t="shared" si="5"/>
        <v>180</v>
      </c>
      <c r="V102" s="57">
        <f t="shared" si="6"/>
        <v>8.846426043878273</v>
      </c>
      <c r="W102" s="57">
        <v>5.1</v>
      </c>
      <c r="X102" s="57">
        <f t="shared" si="0"/>
        <v>12.136481071742464</v>
      </c>
      <c r="Y102" s="57">
        <f t="shared" si="7"/>
        <v>2.1334497714096874</v>
      </c>
      <c r="Z102" s="57">
        <f t="shared" si="8"/>
        <v>0</v>
      </c>
      <c r="AA102" s="57">
        <f t="shared" si="9"/>
        <v>18.627727321889708</v>
      </c>
      <c r="AB102" s="57">
        <f t="shared" si="10"/>
        <v>2.1334497714096874</v>
      </c>
      <c r="AC102" s="57">
        <f t="shared" si="11"/>
        <v>5.1</v>
      </c>
      <c r="AD102" s="57">
        <f t="shared" si="12"/>
        <v>0</v>
      </c>
      <c r="AE102" s="57">
        <f t="shared" si="13"/>
        <v>5.1</v>
      </c>
    </row>
    <row r="103" spans="1:31" ht="12.75">
      <c r="A103" s="57"/>
      <c r="B103" s="57"/>
      <c r="C103" s="57">
        <v>181</v>
      </c>
      <c r="D103" s="57">
        <f t="shared" si="16"/>
        <v>7.704547076080261</v>
      </c>
      <c r="E103" s="57"/>
      <c r="F103" s="57">
        <f t="shared" si="1"/>
        <v>1.2979348300753801</v>
      </c>
      <c r="G103" s="57"/>
      <c r="H103" s="57"/>
      <c r="I103" s="57">
        <f t="shared" si="2"/>
        <v>1.2979348300753801</v>
      </c>
      <c r="J103" s="57">
        <f t="shared" si="3"/>
        <v>181</v>
      </c>
      <c r="K103" s="57"/>
      <c r="L103" s="57"/>
      <c r="M103" s="64"/>
      <c r="N103" s="57"/>
      <c r="O103" s="57"/>
      <c r="P103" s="65"/>
      <c r="Q103" s="57"/>
      <c r="R103" s="57"/>
      <c r="S103" s="66">
        <f t="shared" si="14"/>
        <v>2.27451116</v>
      </c>
      <c r="T103" s="66">
        <f t="shared" si="4"/>
        <v>8.797550761867896</v>
      </c>
      <c r="U103" s="57">
        <f t="shared" si="5"/>
        <v>181</v>
      </c>
      <c r="V103" s="57">
        <f t="shared" si="6"/>
        <v>8.797550761867896</v>
      </c>
      <c r="W103" s="57">
        <v>5.2</v>
      </c>
      <c r="X103" s="57">
        <f t="shared" si="0"/>
        <v>9.576962974397352</v>
      </c>
      <c r="Y103" s="57">
        <f t="shared" si="7"/>
        <v>0.9982304476601604</v>
      </c>
      <c r="Z103" s="57">
        <f t="shared" si="8"/>
        <v>0</v>
      </c>
      <c r="AA103" s="57">
        <f t="shared" si="9"/>
        <v>18.627727321889708</v>
      </c>
      <c r="AB103" s="57">
        <f t="shared" si="10"/>
        <v>0.9982304476601604</v>
      </c>
      <c r="AC103" s="57">
        <f t="shared" si="11"/>
        <v>5.2</v>
      </c>
      <c r="AD103" s="57">
        <f t="shared" si="12"/>
        <v>0</v>
      </c>
      <c r="AE103" s="57">
        <f t="shared" si="13"/>
        <v>5.2</v>
      </c>
    </row>
    <row r="104" spans="1:31" ht="12.75">
      <c r="A104" s="57"/>
      <c r="B104" s="57"/>
      <c r="C104" s="57">
        <v>182</v>
      </c>
      <c r="D104" s="57">
        <f t="shared" si="16"/>
        <v>7.653050987394818</v>
      </c>
      <c r="E104" s="57"/>
      <c r="F104" s="57">
        <f t="shared" si="1"/>
        <v>1.3066684145278522</v>
      </c>
      <c r="G104" s="57"/>
      <c r="H104" s="57"/>
      <c r="I104" s="57">
        <f t="shared" si="2"/>
        <v>1.3066684145278522</v>
      </c>
      <c r="J104" s="57">
        <f t="shared" si="3"/>
        <v>182</v>
      </c>
      <c r="K104" s="57"/>
      <c r="L104" s="57"/>
      <c r="M104" s="64"/>
      <c r="N104" s="57"/>
      <c r="O104" s="57"/>
      <c r="P104" s="65"/>
      <c r="Q104" s="57"/>
      <c r="R104" s="57"/>
      <c r="S104" s="66">
        <f t="shared" si="14"/>
        <v>2.28707752</v>
      </c>
      <c r="T104" s="66">
        <f t="shared" si="4"/>
        <v>8.749212570868622</v>
      </c>
      <c r="U104" s="57">
        <f t="shared" si="5"/>
        <v>182</v>
      </c>
      <c r="V104" s="57">
        <f t="shared" si="6"/>
        <v>8.749212570868622</v>
      </c>
      <c r="W104" s="57">
        <v>5.3</v>
      </c>
      <c r="X104" s="57">
        <f t="shared" si="0"/>
        <v>6.229821399521225</v>
      </c>
      <c r="Y104" s="57">
        <f t="shared" si="7"/>
        <v>-0.21908481179103545</v>
      </c>
      <c r="Z104" s="57">
        <f t="shared" si="8"/>
        <v>0</v>
      </c>
      <c r="AA104" s="57">
        <f t="shared" si="9"/>
        <v>18.627727321889708</v>
      </c>
      <c r="AB104" s="57">
        <f t="shared" si="10"/>
        <v>-0.21908481179103545</v>
      </c>
      <c r="AC104" s="57">
        <f t="shared" si="11"/>
        <v>5.3</v>
      </c>
      <c r="AD104" s="57">
        <f t="shared" si="12"/>
        <v>0</v>
      </c>
      <c r="AE104" s="57">
        <f t="shared" si="13"/>
        <v>5.3</v>
      </c>
    </row>
    <row r="105" spans="1:31" ht="12.75">
      <c r="A105" s="57"/>
      <c r="B105" s="57"/>
      <c r="C105" s="57">
        <v>183</v>
      </c>
      <c r="D105" s="57">
        <f t="shared" si="16"/>
        <v>7.602138880310838</v>
      </c>
      <c r="E105" s="57"/>
      <c r="F105" s="57">
        <f t="shared" si="1"/>
        <v>1.315419273107402</v>
      </c>
      <c r="G105" s="57"/>
      <c r="H105" s="57"/>
      <c r="I105" s="57">
        <f t="shared" si="2"/>
        <v>1.315419273107402</v>
      </c>
      <c r="J105" s="57">
        <f t="shared" si="3"/>
        <v>183</v>
      </c>
      <c r="K105" s="57"/>
      <c r="L105" s="57"/>
      <c r="M105" s="64"/>
      <c r="N105" s="57"/>
      <c r="O105" s="57"/>
      <c r="P105" s="65"/>
      <c r="Q105" s="57"/>
      <c r="R105" s="57"/>
      <c r="S105" s="66">
        <f t="shared" si="14"/>
        <v>2.29964388</v>
      </c>
      <c r="T105" s="66">
        <f t="shared" si="4"/>
        <v>8.701402666109775</v>
      </c>
      <c r="U105" s="57">
        <f t="shared" si="5"/>
        <v>183</v>
      </c>
      <c r="V105" s="57">
        <f t="shared" si="6"/>
        <v>8.701402666109775</v>
      </c>
      <c r="W105" s="57">
        <v>5.4</v>
      </c>
      <c r="X105" s="57">
        <f t="shared" si="0"/>
        <v>2.3703301780811876</v>
      </c>
      <c r="Y105" s="57">
        <f t="shared" si="7"/>
        <v>-1.4183822150806842</v>
      </c>
      <c r="Z105" s="57">
        <f t="shared" si="8"/>
        <v>0</v>
      </c>
      <c r="AA105" s="57">
        <f t="shared" si="9"/>
        <v>18.627727321889708</v>
      </c>
      <c r="AB105" s="57">
        <f t="shared" si="10"/>
        <v>-1.4183822150806842</v>
      </c>
      <c r="AC105" s="57">
        <f t="shared" si="11"/>
        <v>5.4</v>
      </c>
      <c r="AD105" s="57">
        <f t="shared" si="12"/>
        <v>0</v>
      </c>
      <c r="AE105" s="57">
        <f t="shared" si="13"/>
        <v>5.4</v>
      </c>
    </row>
    <row r="106" spans="1:31" ht="12.75">
      <c r="A106" s="57"/>
      <c r="B106" s="57"/>
      <c r="C106" s="57">
        <v>184</v>
      </c>
      <c r="D106" s="57">
        <f t="shared" si="16"/>
        <v>7.551802661693655</v>
      </c>
      <c r="E106" s="57"/>
      <c r="F106" s="57">
        <f t="shared" si="1"/>
        <v>1.3241871441801267</v>
      </c>
      <c r="G106" s="57"/>
      <c r="H106" s="57"/>
      <c r="I106" s="57">
        <f t="shared" si="2"/>
        <v>1.3241871441801267</v>
      </c>
      <c r="J106" s="57">
        <f t="shared" si="3"/>
        <v>184</v>
      </c>
      <c r="K106" s="57"/>
      <c r="L106" s="57"/>
      <c r="M106" s="64"/>
      <c r="N106" s="57"/>
      <c r="O106" s="57"/>
      <c r="P106" s="65"/>
      <c r="Q106" s="57"/>
      <c r="R106" s="57"/>
      <c r="S106" s="66">
        <f t="shared" si="14"/>
        <v>2.3122102399999998</v>
      </c>
      <c r="T106" s="66">
        <f t="shared" si="4"/>
        <v>8.654112434228745</v>
      </c>
      <c r="U106" s="57">
        <f t="shared" si="5"/>
        <v>184</v>
      </c>
      <c r="V106" s="57">
        <f t="shared" si="6"/>
        <v>8.654112434228745</v>
      </c>
      <c r="W106" s="57">
        <v>5.5</v>
      </c>
      <c r="X106" s="57">
        <f t="shared" si="0"/>
        <v>-1.6841004727737667</v>
      </c>
      <c r="Y106" s="57">
        <f t="shared" si="7"/>
        <v>-2.5010297852555463</v>
      </c>
      <c r="Z106" s="57">
        <f t="shared" si="8"/>
        <v>0</v>
      </c>
      <c r="AA106" s="57">
        <f t="shared" si="9"/>
        <v>18.627727321889708</v>
      </c>
      <c r="AB106" s="57">
        <f t="shared" si="10"/>
        <v>-2.5010297852555463</v>
      </c>
      <c r="AC106" s="57">
        <f t="shared" si="11"/>
        <v>5.5</v>
      </c>
      <c r="AD106" s="57">
        <f t="shared" si="12"/>
        <v>0</v>
      </c>
      <c r="AE106" s="57">
        <f t="shared" si="13"/>
        <v>5.5</v>
      </c>
    </row>
    <row r="107" spans="1:31" ht="12.75">
      <c r="A107" s="57"/>
      <c r="B107" s="57"/>
      <c r="C107" s="57">
        <v>185</v>
      </c>
      <c r="D107" s="57">
        <f t="shared" si="16"/>
        <v>7.502034427379035</v>
      </c>
      <c r="E107" s="57"/>
      <c r="F107" s="57">
        <f t="shared" si="1"/>
        <v>1.3329717554353682</v>
      </c>
      <c r="G107" s="57"/>
      <c r="H107" s="57"/>
      <c r="I107" s="57">
        <f t="shared" si="2"/>
        <v>1.3329717554353682</v>
      </c>
      <c r="J107" s="57">
        <f t="shared" si="3"/>
        <v>185</v>
      </c>
      <c r="K107" s="57"/>
      <c r="L107" s="57"/>
      <c r="M107" s="64"/>
      <c r="N107" s="57"/>
      <c r="O107" s="57"/>
      <c r="P107" s="65"/>
      <c r="Q107" s="57"/>
      <c r="R107" s="57"/>
      <c r="S107" s="66">
        <f t="shared" si="14"/>
        <v>2.3247766</v>
      </c>
      <c r="T107" s="66">
        <f t="shared" si="4"/>
        <v>8.607333448097778</v>
      </c>
      <c r="U107" s="57">
        <f t="shared" si="5"/>
        <v>185</v>
      </c>
      <c r="V107" s="57">
        <f t="shared" si="6"/>
        <v>8.607333448097778</v>
      </c>
      <c r="W107" s="57">
        <v>5.6</v>
      </c>
      <c r="X107" s="57">
        <f t="shared" si="0"/>
        <v>-5.600028231383656</v>
      </c>
      <c r="Y107" s="57">
        <f t="shared" si="7"/>
        <v>-3.3779889986791183</v>
      </c>
      <c r="Z107" s="57">
        <f t="shared" si="8"/>
        <v>0</v>
      </c>
      <c r="AA107" s="57">
        <f t="shared" si="9"/>
        <v>18.627727321889708</v>
      </c>
      <c r="AB107" s="57">
        <f t="shared" si="10"/>
        <v>-3.3779889986791183</v>
      </c>
      <c r="AC107" s="57">
        <f t="shared" si="11"/>
        <v>5.6</v>
      </c>
      <c r="AD107" s="57">
        <f t="shared" si="12"/>
        <v>0</v>
      </c>
      <c r="AE107" s="57">
        <f t="shared" si="13"/>
        <v>5.6</v>
      </c>
    </row>
    <row r="108" spans="1:31" ht="12.75">
      <c r="A108" s="57"/>
      <c r="B108" s="57"/>
      <c r="C108" s="57">
        <v>190</v>
      </c>
      <c r="D108" s="57">
        <f t="shared" si="16"/>
        <v>7.261448980522004</v>
      </c>
      <c r="E108" s="57"/>
      <c r="F108" s="57">
        <f t="shared" si="1"/>
        <v>1.3771356139558155</v>
      </c>
      <c r="G108" s="57"/>
      <c r="H108" s="57"/>
      <c r="I108" s="57">
        <f t="shared" si="2"/>
        <v>1.3771356139558155</v>
      </c>
      <c r="J108" s="57">
        <f t="shared" si="3"/>
        <v>190</v>
      </c>
      <c r="K108" s="57"/>
      <c r="L108" s="57"/>
      <c r="M108" s="64"/>
      <c r="N108" s="57"/>
      <c r="O108" s="57"/>
      <c r="P108" s="65"/>
      <c r="Q108" s="57"/>
      <c r="R108" s="57"/>
      <c r="S108" s="66">
        <f t="shared" si="14"/>
        <v>2.3876084</v>
      </c>
      <c r="T108" s="66">
        <f t="shared" si="4"/>
        <v>8.380824673147837</v>
      </c>
      <c r="U108" s="57">
        <f t="shared" si="5"/>
        <v>190</v>
      </c>
      <c r="V108" s="57">
        <f t="shared" si="6"/>
        <v>8.380824673147837</v>
      </c>
      <c r="W108" s="57">
        <v>5.7</v>
      </c>
      <c r="X108" s="57">
        <f t="shared" si="0"/>
        <v>-9.055401457030928</v>
      </c>
      <c r="Y108" s="57">
        <f t="shared" si="7"/>
        <v>-3.97713744377104</v>
      </c>
      <c r="Z108" s="57">
        <f t="shared" si="8"/>
        <v>0</v>
      </c>
      <c r="AA108" s="57">
        <f t="shared" si="9"/>
        <v>18.627727321889708</v>
      </c>
      <c r="AB108" s="57">
        <f t="shared" si="10"/>
        <v>-3.97713744377104</v>
      </c>
      <c r="AC108" s="57">
        <f t="shared" si="11"/>
        <v>5.7</v>
      </c>
      <c r="AD108" s="57">
        <f t="shared" si="12"/>
        <v>0</v>
      </c>
      <c r="AE108" s="57">
        <f t="shared" si="13"/>
        <v>5.7</v>
      </c>
    </row>
    <row r="109" spans="1:31" ht="12.75">
      <c r="A109" s="57"/>
      <c r="B109" s="57"/>
      <c r="C109" s="57">
        <v>195</v>
      </c>
      <c r="D109" s="57">
        <f t="shared" si="16"/>
        <v>7.0339777837032536</v>
      </c>
      <c r="E109" s="57"/>
      <c r="F109" s="57">
        <f t="shared" si="1"/>
        <v>1.4216706830050851</v>
      </c>
      <c r="G109" s="57"/>
      <c r="H109" s="57"/>
      <c r="I109" s="57">
        <f t="shared" si="2"/>
        <v>1.4216706830050851</v>
      </c>
      <c r="J109" s="57">
        <f t="shared" si="3"/>
        <v>195</v>
      </c>
      <c r="K109" s="57"/>
      <c r="L109" s="57"/>
      <c r="M109" s="64"/>
      <c r="N109" s="57"/>
      <c r="O109" s="57"/>
      <c r="P109" s="65"/>
      <c r="Q109" s="57"/>
      <c r="R109" s="57"/>
      <c r="S109" s="66">
        <f t="shared" si="14"/>
        <v>2.4504402</v>
      </c>
      <c r="T109" s="66">
        <f t="shared" si="4"/>
        <v>8.165931732810712</v>
      </c>
      <c r="U109" s="57">
        <f t="shared" si="5"/>
        <v>195</v>
      </c>
      <c r="V109" s="57">
        <f t="shared" si="6"/>
        <v>8.165931732810712</v>
      </c>
      <c r="W109" s="57">
        <v>5.8</v>
      </c>
      <c r="X109" s="57">
        <f t="shared" si="0"/>
        <v>-11.766045189091006</v>
      </c>
      <c r="Y109" s="57">
        <f t="shared" si="7"/>
        <v>-4.249200273887101</v>
      </c>
      <c r="Z109" s="57">
        <f t="shared" si="8"/>
        <v>0</v>
      </c>
      <c r="AA109" s="57">
        <f t="shared" si="9"/>
        <v>18.627727321889708</v>
      </c>
      <c r="AB109" s="57">
        <f t="shared" si="10"/>
        <v>-4.249200273887101</v>
      </c>
      <c r="AC109" s="57">
        <f t="shared" si="11"/>
        <v>5.8</v>
      </c>
      <c r="AD109" s="57">
        <f t="shared" si="12"/>
        <v>0</v>
      </c>
      <c r="AE109" s="57">
        <f t="shared" si="13"/>
        <v>5.8</v>
      </c>
    </row>
    <row r="110" spans="1:31" ht="12.75">
      <c r="A110" s="57"/>
      <c r="B110" s="57"/>
      <c r="C110" s="57">
        <v>200</v>
      </c>
      <c r="D110" s="57">
        <f t="shared" si="16"/>
        <v>6.818817852550267</v>
      </c>
      <c r="E110" s="57"/>
      <c r="F110" s="57">
        <f t="shared" si="1"/>
        <v>1.4665298613688527</v>
      </c>
      <c r="G110" s="57"/>
      <c r="H110" s="57"/>
      <c r="I110" s="57">
        <f t="shared" si="2"/>
        <v>1.4665298613688527</v>
      </c>
      <c r="J110" s="57">
        <f t="shared" si="3"/>
        <v>200</v>
      </c>
      <c r="K110" s="57"/>
      <c r="L110" s="57"/>
      <c r="M110" s="64"/>
      <c r="N110" s="57"/>
      <c r="O110" s="57"/>
      <c r="P110" s="65"/>
      <c r="Q110" s="57"/>
      <c r="R110" s="57"/>
      <c r="S110" s="66">
        <f t="shared" si="14"/>
        <v>2.513272</v>
      </c>
      <c r="T110" s="66">
        <f t="shared" si="4"/>
        <v>7.9617834394904445</v>
      </c>
      <c r="U110" s="57">
        <f t="shared" si="5"/>
        <v>200</v>
      </c>
      <c r="V110" s="57">
        <f t="shared" si="6"/>
        <v>7.9617834394904445</v>
      </c>
      <c r="W110" s="57">
        <v>5.9</v>
      </c>
      <c r="X110" s="57">
        <f t="shared" si="0"/>
        <v>-13.509032112474507</v>
      </c>
      <c r="Y110" s="57">
        <f t="shared" si="7"/>
        <v>-4.171802642958061</v>
      </c>
      <c r="Z110" s="57">
        <f t="shared" si="8"/>
        <v>0</v>
      </c>
      <c r="AA110" s="57">
        <f t="shared" si="9"/>
        <v>18.627727321889708</v>
      </c>
      <c r="AB110" s="57">
        <f t="shared" si="10"/>
        <v>-4.171802642958061</v>
      </c>
      <c r="AC110" s="57">
        <f t="shared" si="11"/>
        <v>5.9</v>
      </c>
      <c r="AD110" s="57">
        <f t="shared" si="12"/>
        <v>0</v>
      </c>
      <c r="AE110" s="57">
        <f t="shared" si="13"/>
        <v>5.9</v>
      </c>
    </row>
    <row r="111" spans="1:31" ht="12.75">
      <c r="A111" s="57"/>
      <c r="B111" s="57"/>
      <c r="C111" s="57">
        <v>205</v>
      </c>
      <c r="D111" s="57">
        <f t="shared" si="16"/>
        <v>6.615252552876752</v>
      </c>
      <c r="E111" s="57"/>
      <c r="F111" s="57">
        <f t="shared" si="1"/>
        <v>1.5116580841121983</v>
      </c>
      <c r="G111" s="57"/>
      <c r="H111" s="57"/>
      <c r="I111" s="57">
        <f t="shared" si="2"/>
        <v>1.5116580841121983</v>
      </c>
      <c r="J111" s="57">
        <f t="shared" si="3"/>
        <v>205</v>
      </c>
      <c r="K111" s="57"/>
      <c r="L111" s="57"/>
      <c r="M111" s="64"/>
      <c r="N111" s="57"/>
      <c r="O111" s="57"/>
      <c r="P111" s="65"/>
      <c r="Q111" s="57"/>
      <c r="R111" s="57"/>
      <c r="S111" s="66">
        <f t="shared" si="14"/>
        <v>2.5761038</v>
      </c>
      <c r="T111" s="66">
        <f t="shared" si="4"/>
        <v>7.767593599502873</v>
      </c>
      <c r="U111" s="57">
        <f t="shared" si="5"/>
        <v>205</v>
      </c>
      <c r="V111" s="57">
        <f t="shared" si="6"/>
        <v>7.767593599502873</v>
      </c>
      <c r="W111" s="57">
        <v>6</v>
      </c>
      <c r="X111" s="57">
        <f t="shared" si="0"/>
        <v>-14.141016426894172</v>
      </c>
      <c r="Y111" s="57">
        <f t="shared" si="7"/>
        <v>-3.7513098456381813</v>
      </c>
      <c r="Z111" s="57">
        <f t="shared" si="8"/>
        <v>0</v>
      </c>
      <c r="AA111" s="57">
        <f t="shared" si="9"/>
        <v>18.627727321889708</v>
      </c>
      <c r="AB111" s="57">
        <f t="shared" si="10"/>
        <v>-3.7513098456381813</v>
      </c>
      <c r="AC111" s="57">
        <f t="shared" si="11"/>
        <v>6</v>
      </c>
      <c r="AD111" s="57">
        <f t="shared" si="12"/>
        <v>0</v>
      </c>
      <c r="AE111" s="57">
        <f t="shared" si="13"/>
        <v>6</v>
      </c>
    </row>
    <row r="112" spans="1:31" ht="12.75">
      <c r="A112" s="57"/>
      <c r="B112" s="57"/>
      <c r="C112" s="57">
        <v>210</v>
      </c>
      <c r="D112" s="57">
        <f t="shared" si="16"/>
        <v>6.422641272527435</v>
      </c>
      <c r="E112" s="57"/>
      <c r="F112" s="57">
        <f t="shared" si="1"/>
        <v>1.5569918318145153</v>
      </c>
      <c r="G112" s="57"/>
      <c r="H112" s="57"/>
      <c r="I112" s="57">
        <f t="shared" si="2"/>
        <v>1.5569918318145153</v>
      </c>
      <c r="J112" s="57">
        <f t="shared" si="3"/>
        <v>210</v>
      </c>
      <c r="K112" s="57"/>
      <c r="L112" s="57"/>
      <c r="M112" s="64"/>
      <c r="N112" s="57"/>
      <c r="O112" s="57"/>
      <c r="P112" s="65"/>
      <c r="Q112" s="57"/>
      <c r="R112" s="57"/>
      <c r="S112" s="66">
        <f t="shared" si="14"/>
        <v>2.6389356</v>
      </c>
      <c r="T112" s="66">
        <f t="shared" si="4"/>
        <v>7.582650894752806</v>
      </c>
      <c r="U112" s="57">
        <f t="shared" si="5"/>
        <v>210</v>
      </c>
      <c r="V112" s="57">
        <f t="shared" si="6"/>
        <v>7.582650894752806</v>
      </c>
      <c r="W112" s="57">
        <v>6.1</v>
      </c>
      <c r="X112" s="57">
        <f t="shared" si="0"/>
        <v>-13.610022815665697</v>
      </c>
      <c r="Y112" s="57">
        <f t="shared" si="7"/>
        <v>-3.022303826139561</v>
      </c>
      <c r="Z112" s="57">
        <f t="shared" si="8"/>
        <v>0</v>
      </c>
      <c r="AA112" s="57">
        <f t="shared" si="9"/>
        <v>18.627727321889708</v>
      </c>
      <c r="AB112" s="57">
        <f t="shared" si="10"/>
        <v>-3.022303826139561</v>
      </c>
      <c r="AC112" s="57">
        <f t="shared" si="11"/>
        <v>6.1</v>
      </c>
      <c r="AD112" s="57">
        <f t="shared" si="12"/>
        <v>0</v>
      </c>
      <c r="AE112" s="57">
        <f t="shared" si="13"/>
        <v>6.1</v>
      </c>
    </row>
    <row r="113" spans="1:31" ht="12.75">
      <c r="A113" s="57"/>
      <c r="B113" s="57"/>
      <c r="C113" s="57">
        <v>215</v>
      </c>
      <c r="D113" s="57">
        <f t="shared" si="16"/>
        <v>6.240410461961293</v>
      </c>
      <c r="E113" s="57"/>
      <c r="F113" s="57">
        <f t="shared" si="1"/>
        <v>1.602458694176522</v>
      </c>
      <c r="G113" s="57"/>
      <c r="H113" s="57"/>
      <c r="I113" s="57">
        <f t="shared" si="2"/>
        <v>1.602458694176522</v>
      </c>
      <c r="J113" s="57">
        <f t="shared" si="3"/>
        <v>215</v>
      </c>
      <c r="K113" s="57"/>
      <c r="L113" s="57"/>
      <c r="M113" s="64"/>
      <c r="N113" s="57"/>
      <c r="O113" s="57"/>
      <c r="P113" s="65"/>
      <c r="Q113" s="57"/>
      <c r="R113" s="57"/>
      <c r="S113" s="66">
        <f t="shared" si="14"/>
        <v>2.7017673999999996</v>
      </c>
      <c r="T113" s="66">
        <f t="shared" si="4"/>
        <v>7.406310176270182</v>
      </c>
      <c r="U113" s="57">
        <f t="shared" si="5"/>
        <v>215</v>
      </c>
      <c r="V113" s="57">
        <f t="shared" si="6"/>
        <v>7.406310176270182</v>
      </c>
      <c r="W113" s="57">
        <v>6.2</v>
      </c>
      <c r="X113" s="57">
        <f t="shared" si="0"/>
        <v>-11.95972097196222</v>
      </c>
      <c r="Y113" s="57">
        <f t="shared" si="7"/>
        <v>-2.044739108433251</v>
      </c>
      <c r="Z113" s="57">
        <f t="shared" si="8"/>
        <v>0</v>
      </c>
      <c r="AA113" s="57">
        <f t="shared" si="9"/>
        <v>18.627727321889708</v>
      </c>
      <c r="AB113" s="57">
        <f t="shared" si="10"/>
        <v>-2.044739108433251</v>
      </c>
      <c r="AC113" s="57">
        <f t="shared" si="11"/>
        <v>6.2</v>
      </c>
      <c r="AD113" s="57">
        <f t="shared" si="12"/>
        <v>0</v>
      </c>
      <c r="AE113" s="57">
        <f t="shared" si="13"/>
        <v>6.2</v>
      </c>
    </row>
    <row r="114" spans="1:31" ht="12.75">
      <c r="A114" s="57"/>
      <c r="B114" s="57"/>
      <c r="C114" s="57">
        <v>220</v>
      </c>
      <c r="D114" s="57">
        <f t="shared" si="16"/>
        <v>6.068045815869511</v>
      </c>
      <c r="E114" s="57"/>
      <c r="F114" s="57">
        <f t="shared" si="1"/>
        <v>1.6479770099703945</v>
      </c>
      <c r="G114" s="57"/>
      <c r="H114" s="57"/>
      <c r="I114" s="57">
        <f t="shared" si="2"/>
        <v>1.6479770099703945</v>
      </c>
      <c r="J114" s="57">
        <f t="shared" si="3"/>
        <v>220</v>
      </c>
      <c r="K114" s="57"/>
      <c r="L114" s="57"/>
      <c r="M114" s="64"/>
      <c r="N114" s="57"/>
      <c r="O114" s="57"/>
      <c r="P114" s="65"/>
      <c r="Q114" s="57"/>
      <c r="R114" s="57"/>
      <c r="S114" s="66">
        <f t="shared" si="14"/>
        <v>2.7645992</v>
      </c>
      <c r="T114" s="66">
        <f t="shared" si="4"/>
        <v>7.237984944991313</v>
      </c>
      <c r="U114" s="57">
        <f t="shared" si="5"/>
        <v>220</v>
      </c>
      <c r="V114" s="57">
        <f t="shared" si="6"/>
        <v>7.237984944991313</v>
      </c>
      <c r="W114" s="57">
        <v>6.3</v>
      </c>
      <c r="X114" s="57">
        <f t="shared" si="0"/>
        <v>-9.325834139215761</v>
      </c>
      <c r="Y114" s="57">
        <f t="shared" si="7"/>
        <v>-0.8990120482877683</v>
      </c>
      <c r="Z114" s="57">
        <f t="shared" si="8"/>
        <v>0</v>
      </c>
      <c r="AA114" s="57">
        <f t="shared" si="9"/>
        <v>18.627727321889708</v>
      </c>
      <c r="AB114" s="57">
        <f t="shared" si="10"/>
        <v>-0.8990120482877683</v>
      </c>
      <c r="AC114" s="57">
        <f t="shared" si="11"/>
        <v>6.3</v>
      </c>
      <c r="AD114" s="57">
        <f t="shared" si="12"/>
        <v>0</v>
      </c>
      <c r="AE114" s="57">
        <f t="shared" si="13"/>
        <v>6.3</v>
      </c>
    </row>
    <row r="115" spans="1:31" ht="12.75">
      <c r="A115" s="57"/>
      <c r="B115" s="57"/>
      <c r="C115" s="57">
        <v>225</v>
      </c>
      <c r="D115" s="57">
        <f t="shared" si="16"/>
        <v>5.905085408575215</v>
      </c>
      <c r="E115" s="57"/>
      <c r="F115" s="57">
        <f t="shared" si="1"/>
        <v>1.693455607852556</v>
      </c>
      <c r="G115" s="57"/>
      <c r="H115" s="57"/>
      <c r="I115" s="57">
        <f t="shared" si="2"/>
        <v>1.693455607852556</v>
      </c>
      <c r="J115" s="57">
        <f t="shared" si="3"/>
        <v>225</v>
      </c>
      <c r="K115" s="57"/>
      <c r="L115" s="57"/>
      <c r="M115" s="64"/>
      <c r="N115" s="57"/>
      <c r="O115" s="57"/>
      <c r="P115" s="65"/>
      <c r="Q115" s="57"/>
      <c r="R115" s="57"/>
      <c r="S115" s="66">
        <f t="shared" si="14"/>
        <v>2.8274310000000002</v>
      </c>
      <c r="T115" s="66">
        <f t="shared" si="4"/>
        <v>7.077140835102618</v>
      </c>
      <c r="U115" s="57">
        <f t="shared" si="5"/>
        <v>225</v>
      </c>
      <c r="V115" s="57">
        <f t="shared" si="6"/>
        <v>7.077140835102618</v>
      </c>
      <c r="W115" s="57">
        <v>6.4</v>
      </c>
      <c r="X115" s="57">
        <f aca="true" t="shared" si="17" ref="X115:X178">$P$2*SIN(6.28318*$D$14*W115/1000)</f>
        <v>-5.924977032568987</v>
      </c>
      <c r="Y115" s="57">
        <f t="shared" si="7"/>
        <v>0.32065108091297423</v>
      </c>
      <c r="Z115" s="57">
        <f t="shared" si="8"/>
        <v>0</v>
      </c>
      <c r="AA115" s="57">
        <f t="shared" si="9"/>
        <v>18.627727321889708</v>
      </c>
      <c r="AB115" s="57">
        <f t="shared" si="10"/>
        <v>0.32065108091297423</v>
      </c>
      <c r="AC115" s="57">
        <f t="shared" si="11"/>
        <v>6.4</v>
      </c>
      <c r="AD115" s="57">
        <f t="shared" si="12"/>
        <v>0</v>
      </c>
      <c r="AE115" s="57">
        <f t="shared" si="13"/>
        <v>6.4</v>
      </c>
    </row>
    <row r="116" spans="1:31" ht="12.75">
      <c r="A116" s="57"/>
      <c r="B116" s="57"/>
      <c r="C116" s="57">
        <v>230</v>
      </c>
      <c r="D116" s="57">
        <f t="shared" si="16"/>
        <v>5.751113628813833</v>
      </c>
      <c r="E116" s="57"/>
      <c r="F116" s="57">
        <f aca="true" t="shared" si="18" ref="F116:F170">$D$8/D116</f>
        <v>1.7387936746543642</v>
      </c>
      <c r="G116" s="57"/>
      <c r="H116" s="57"/>
      <c r="I116" s="57">
        <f aca="true" t="shared" si="19" ref="I116:I170">F116*$G$45</f>
        <v>1.7387936746543642</v>
      </c>
      <c r="J116" s="57">
        <f aca="true" t="shared" si="20" ref="J116:J170">C116*$G$45</f>
        <v>230</v>
      </c>
      <c r="K116" s="57"/>
      <c r="L116" s="57"/>
      <c r="M116" s="64"/>
      <c r="N116" s="57"/>
      <c r="O116" s="57"/>
      <c r="P116" s="65"/>
      <c r="Q116" s="57"/>
      <c r="R116" s="57"/>
      <c r="S116" s="66">
        <f t="shared" si="14"/>
        <v>2.8902628</v>
      </c>
      <c r="T116" s="66">
        <f aca="true" t="shared" si="21" ref="T116:T170">1/(6.28*C116*($I$14/1000000))</f>
        <v>6.923289947382996</v>
      </c>
      <c r="U116" s="57">
        <f aca="true" t="shared" si="22" ref="U116:U170">C116*$T$45</f>
        <v>230</v>
      </c>
      <c r="V116" s="57">
        <f aca="true" t="shared" si="23" ref="V116:V170">1/(6.28*C116*($I$14/1000000))*$T$45</f>
        <v>6.923289947382996</v>
      </c>
      <c r="W116" s="57">
        <v>6.5</v>
      </c>
      <c r="X116" s="57">
        <f t="shared" si="17"/>
        <v>-2.0368411270839375</v>
      </c>
      <c r="Y116" s="57">
        <f aca="true" t="shared" si="24" ref="Y116:Y179">$P$3*1.41421*SIN(6.28318*$D$14*W116/1000+(3.1416*$U$3/180))</f>
        <v>1.5139433950549075</v>
      </c>
      <c r="Z116" s="57">
        <f aca="true" t="shared" si="25" ref="Z116:Z179">X116*Y116*$L$45</f>
        <v>0</v>
      </c>
      <c r="AA116" s="57">
        <f aca="true" t="shared" si="26" ref="AA116:AA179">$D$8*$D$3*COS(3.1416*($U$3)/180)*$S$45</f>
        <v>18.627727321889708</v>
      </c>
      <c r="AB116" s="57">
        <f aca="true" t="shared" si="27" ref="AB116:AB179">Y116*$G$45</f>
        <v>1.5139433950549075</v>
      </c>
      <c r="AC116" s="57">
        <f aca="true" t="shared" si="28" ref="AC116:AC179">W116*$G$45</f>
        <v>6.5</v>
      </c>
      <c r="AD116" s="57">
        <f aca="true" t="shared" si="29" ref="AD116:AD179">W116*$L$45</f>
        <v>0</v>
      </c>
      <c r="AE116" s="57">
        <f aca="true" t="shared" si="30" ref="AE116:AE179">W116*$S$45</f>
        <v>6.5</v>
      </c>
    </row>
    <row r="117" spans="1:31" ht="12.75">
      <c r="A117" s="57"/>
      <c r="B117" s="57"/>
      <c r="C117" s="57">
        <v>235</v>
      </c>
      <c r="D117" s="57">
        <f t="shared" si="16"/>
        <v>5.605755786430842</v>
      </c>
      <c r="E117" s="57"/>
      <c r="F117" s="57">
        <f t="shared" si="18"/>
        <v>1.7838807791459201</v>
      </c>
      <c r="G117" s="57"/>
      <c r="H117" s="57"/>
      <c r="I117" s="57">
        <f t="shared" si="19"/>
        <v>1.7838807791459201</v>
      </c>
      <c r="J117" s="57">
        <f t="shared" si="20"/>
        <v>235</v>
      </c>
      <c r="K117" s="57"/>
      <c r="L117" s="57"/>
      <c r="M117" s="64"/>
      <c r="N117" s="57"/>
      <c r="O117" s="57"/>
      <c r="P117" s="65"/>
      <c r="Q117" s="57"/>
      <c r="R117" s="57"/>
      <c r="S117" s="66">
        <f aca="true" t="shared" si="31" ref="S117:S170">2*3.14159*C117*($F$14/1000)</f>
        <v>2.9530946</v>
      </c>
      <c r="T117" s="66">
        <f t="shared" si="21"/>
        <v>6.775985905949316</v>
      </c>
      <c r="U117" s="57">
        <f t="shared" si="22"/>
        <v>235</v>
      </c>
      <c r="V117" s="57">
        <f t="shared" si="23"/>
        <v>6.775985905949316</v>
      </c>
      <c r="W117" s="57">
        <v>6.6</v>
      </c>
      <c r="X117" s="57">
        <f t="shared" si="17"/>
        <v>2.018807579273506</v>
      </c>
      <c r="Y117" s="57">
        <f t="shared" si="24"/>
        <v>2.5827267845214616</v>
      </c>
      <c r="Z117" s="57">
        <f t="shared" si="25"/>
        <v>0</v>
      </c>
      <c r="AA117" s="57">
        <f t="shared" si="26"/>
        <v>18.627727321889708</v>
      </c>
      <c r="AB117" s="57">
        <f t="shared" si="27"/>
        <v>2.5827267845214616</v>
      </c>
      <c r="AC117" s="57">
        <f t="shared" si="28"/>
        <v>6.6</v>
      </c>
      <c r="AD117" s="57">
        <f t="shared" si="29"/>
        <v>0</v>
      </c>
      <c r="AE117" s="57">
        <f t="shared" si="30"/>
        <v>6.6</v>
      </c>
    </row>
    <row r="118" spans="1:31" ht="12.75">
      <c r="A118" s="57"/>
      <c r="B118" s="57"/>
      <c r="C118" s="57">
        <v>240</v>
      </c>
      <c r="D118" s="57">
        <f t="shared" si="16"/>
        <v>5.468673285854054</v>
      </c>
      <c r="E118" s="57"/>
      <c r="F118" s="57">
        <f t="shared" si="18"/>
        <v>1.8285970796367075</v>
      </c>
      <c r="G118" s="57"/>
      <c r="H118" s="57"/>
      <c r="I118" s="57">
        <f t="shared" si="19"/>
        <v>1.8285970796367075</v>
      </c>
      <c r="J118" s="57">
        <f t="shared" si="20"/>
        <v>240</v>
      </c>
      <c r="K118" s="57"/>
      <c r="L118" s="57"/>
      <c r="M118" s="64"/>
      <c r="N118" s="57"/>
      <c r="O118" s="57"/>
      <c r="P118" s="65"/>
      <c r="Q118" s="57"/>
      <c r="R118" s="57"/>
      <c r="S118" s="66">
        <f t="shared" si="31"/>
        <v>3.0159263999999997</v>
      </c>
      <c r="T118" s="66">
        <f t="shared" si="21"/>
        <v>6.634819532908704</v>
      </c>
      <c r="U118" s="57">
        <f t="shared" si="22"/>
        <v>240</v>
      </c>
      <c r="V118" s="57">
        <f t="shared" si="23"/>
        <v>6.634819532908704</v>
      </c>
      <c r="W118" s="57">
        <v>6.7</v>
      </c>
      <c r="X118" s="57">
        <f t="shared" si="17"/>
        <v>5.908426590172775</v>
      </c>
      <c r="Y118" s="57">
        <f t="shared" si="24"/>
        <v>3.439102936226367</v>
      </c>
      <c r="Z118" s="57">
        <f t="shared" si="25"/>
        <v>0</v>
      </c>
      <c r="AA118" s="57">
        <f t="shared" si="26"/>
        <v>18.627727321889708</v>
      </c>
      <c r="AB118" s="57">
        <f t="shared" si="27"/>
        <v>3.439102936226367</v>
      </c>
      <c r="AC118" s="57">
        <f t="shared" si="28"/>
        <v>6.7</v>
      </c>
      <c r="AD118" s="57">
        <f t="shared" si="29"/>
        <v>0</v>
      </c>
      <c r="AE118" s="57">
        <f t="shared" si="30"/>
        <v>6.7</v>
      </c>
    </row>
    <row r="119" spans="1:31" ht="12.75">
      <c r="A119" s="57"/>
      <c r="B119" s="57"/>
      <c r="C119" s="57">
        <v>245</v>
      </c>
      <c r="D119" s="57">
        <f t="shared" si="16"/>
        <v>5.339559279898387</v>
      </c>
      <c r="E119" s="57"/>
      <c r="F119" s="57">
        <f t="shared" si="18"/>
        <v>1.8728137428207938</v>
      </c>
      <c r="G119" s="57"/>
      <c r="H119" s="57"/>
      <c r="I119" s="57">
        <f t="shared" si="19"/>
        <v>1.8728137428207938</v>
      </c>
      <c r="J119" s="57">
        <f t="shared" si="20"/>
        <v>245</v>
      </c>
      <c r="K119" s="57"/>
      <c r="L119" s="57"/>
      <c r="M119" s="64"/>
      <c r="N119" s="57"/>
      <c r="O119" s="57"/>
      <c r="P119" s="65"/>
      <c r="Q119" s="57"/>
      <c r="R119" s="57"/>
      <c r="S119" s="66">
        <f t="shared" si="31"/>
        <v>3.0787582</v>
      </c>
      <c r="T119" s="66">
        <f t="shared" si="21"/>
        <v>6.4994150526452605</v>
      </c>
      <c r="U119" s="57">
        <f t="shared" si="22"/>
        <v>245</v>
      </c>
      <c r="V119" s="57">
        <f t="shared" si="23"/>
        <v>6.4994150526452605</v>
      </c>
      <c r="W119" s="57">
        <v>6.8</v>
      </c>
      <c r="X119" s="57">
        <f t="shared" si="17"/>
        <v>9.312127934883978</v>
      </c>
      <c r="Y119" s="57">
        <f t="shared" si="24"/>
        <v>4.012642219765534</v>
      </c>
      <c r="Z119" s="57">
        <f t="shared" si="25"/>
        <v>0</v>
      </c>
      <c r="AA119" s="57">
        <f t="shared" si="26"/>
        <v>18.627727321889708</v>
      </c>
      <c r="AB119" s="57">
        <f t="shared" si="27"/>
        <v>4.012642219765534</v>
      </c>
      <c r="AC119" s="57">
        <f t="shared" si="28"/>
        <v>6.8</v>
      </c>
      <c r="AD119" s="57">
        <f t="shared" si="29"/>
        <v>0</v>
      </c>
      <c r="AE119" s="57">
        <f t="shared" si="30"/>
        <v>6.8</v>
      </c>
    </row>
    <row r="120" spans="1:31" ht="12.75">
      <c r="A120" s="57"/>
      <c r="B120" s="57"/>
      <c r="C120" s="57">
        <v>250</v>
      </c>
      <c r="D120" s="57">
        <f t="shared" si="16"/>
        <v>5.218134733305599</v>
      </c>
      <c r="E120" s="57"/>
      <c r="F120" s="57">
        <f t="shared" si="18"/>
        <v>1.9163935986883134</v>
      </c>
      <c r="G120" s="57"/>
      <c r="H120" s="57"/>
      <c r="I120" s="57">
        <f t="shared" si="19"/>
        <v>1.9163935986883134</v>
      </c>
      <c r="J120" s="57">
        <f t="shared" si="20"/>
        <v>250</v>
      </c>
      <c r="K120" s="57"/>
      <c r="L120" s="57"/>
      <c r="M120" s="64"/>
      <c r="N120" s="57"/>
      <c r="O120" s="57"/>
      <c r="P120" s="65"/>
      <c r="Q120" s="57"/>
      <c r="R120" s="57"/>
      <c r="S120" s="66">
        <f t="shared" si="31"/>
        <v>3.14159</v>
      </c>
      <c r="T120" s="66">
        <f t="shared" si="21"/>
        <v>6.369426751592357</v>
      </c>
      <c r="U120" s="57">
        <f t="shared" si="22"/>
        <v>250</v>
      </c>
      <c r="V120" s="57">
        <f t="shared" si="23"/>
        <v>6.369426751592357</v>
      </c>
      <c r="W120" s="57">
        <v>6.9</v>
      </c>
      <c r="X120" s="57">
        <f t="shared" si="17"/>
        <v>11.949986224036232</v>
      </c>
      <c r="Y120" s="57">
        <f t="shared" si="24"/>
        <v>4.256175923491082</v>
      </c>
      <c r="Z120" s="57">
        <f t="shared" si="25"/>
        <v>0</v>
      </c>
      <c r="AA120" s="57">
        <f t="shared" si="26"/>
        <v>18.627727321889708</v>
      </c>
      <c r="AB120" s="57">
        <f t="shared" si="27"/>
        <v>4.256175923491082</v>
      </c>
      <c r="AC120" s="57">
        <f t="shared" si="28"/>
        <v>6.9</v>
      </c>
      <c r="AD120" s="57">
        <f t="shared" si="29"/>
        <v>0</v>
      </c>
      <c r="AE120" s="57">
        <f t="shared" si="30"/>
        <v>6.9</v>
      </c>
    </row>
    <row r="121" spans="1:31" ht="12.75">
      <c r="A121" s="57"/>
      <c r="B121" s="57"/>
      <c r="C121" s="57">
        <v>255</v>
      </c>
      <c r="D121" s="57">
        <f t="shared" si="16"/>
        <v>5.104144838987618</v>
      </c>
      <c r="E121" s="57"/>
      <c r="F121" s="57">
        <f t="shared" si="18"/>
        <v>1.9591920518429982</v>
      </c>
      <c r="G121" s="57"/>
      <c r="H121" s="57"/>
      <c r="I121" s="57">
        <f t="shared" si="19"/>
        <v>1.9591920518429982</v>
      </c>
      <c r="J121" s="57">
        <f t="shared" si="20"/>
        <v>255</v>
      </c>
      <c r="K121" s="57"/>
      <c r="L121" s="57"/>
      <c r="M121" s="64"/>
      <c r="N121" s="57"/>
      <c r="O121" s="57"/>
      <c r="P121" s="65"/>
      <c r="Q121" s="57"/>
      <c r="R121" s="57"/>
      <c r="S121" s="66">
        <f t="shared" si="31"/>
        <v>3.2044218</v>
      </c>
      <c r="T121" s="66">
        <f t="shared" si="21"/>
        <v>6.244536030972898</v>
      </c>
      <c r="U121" s="57">
        <f t="shared" si="22"/>
        <v>255</v>
      </c>
      <c r="V121" s="57">
        <f t="shared" si="23"/>
        <v>6.244536030972898</v>
      </c>
      <c r="W121" s="57">
        <v>7</v>
      </c>
      <c r="X121" s="57">
        <f t="shared" si="17"/>
        <v>13.605060124088846</v>
      </c>
      <c r="Y121" s="57">
        <f t="shared" si="24"/>
        <v>4.149675478519841</v>
      </c>
      <c r="Z121" s="57">
        <f t="shared" si="25"/>
        <v>0</v>
      </c>
      <c r="AA121" s="57">
        <f t="shared" si="26"/>
        <v>18.627727321889708</v>
      </c>
      <c r="AB121" s="57">
        <f t="shared" si="27"/>
        <v>4.149675478519841</v>
      </c>
      <c r="AC121" s="57">
        <f t="shared" si="28"/>
        <v>7</v>
      </c>
      <c r="AD121" s="57">
        <f t="shared" si="29"/>
        <v>0</v>
      </c>
      <c r="AE121" s="57">
        <f t="shared" si="30"/>
        <v>7</v>
      </c>
    </row>
    <row r="122" spans="1:31" ht="12.75">
      <c r="A122" s="57"/>
      <c r="B122" s="57"/>
      <c r="C122" s="57">
        <v>260</v>
      </c>
      <c r="D122" s="57">
        <f t="shared" si="16"/>
        <v>4.997355741656101</v>
      </c>
      <c r="E122" s="57"/>
      <c r="F122" s="57">
        <f t="shared" si="18"/>
        <v>2.001058263001714</v>
      </c>
      <c r="G122" s="57"/>
      <c r="H122" s="57"/>
      <c r="I122" s="57">
        <f t="shared" si="19"/>
        <v>2.001058263001714</v>
      </c>
      <c r="J122" s="57">
        <f t="shared" si="20"/>
        <v>260</v>
      </c>
      <c r="K122" s="57"/>
      <c r="L122" s="57"/>
      <c r="M122" s="64"/>
      <c r="N122" s="57"/>
      <c r="O122" s="57"/>
      <c r="P122" s="65"/>
      <c r="Q122" s="57"/>
      <c r="R122" s="57"/>
      <c r="S122" s="66">
        <f t="shared" si="31"/>
        <v>3.2672536</v>
      </c>
      <c r="T122" s="66">
        <f t="shared" si="21"/>
        <v>6.124448799608035</v>
      </c>
      <c r="U122" s="57">
        <f t="shared" si="22"/>
        <v>260</v>
      </c>
      <c r="V122" s="57">
        <f t="shared" si="23"/>
        <v>6.124448799608035</v>
      </c>
      <c r="W122" s="57">
        <v>7.1</v>
      </c>
      <c r="X122" s="57">
        <f t="shared" si="17"/>
        <v>14.141233930698437</v>
      </c>
      <c r="Y122" s="57">
        <f t="shared" si="24"/>
        <v>3.701899637605796</v>
      </c>
      <c r="Z122" s="57">
        <f t="shared" si="25"/>
        <v>0</v>
      </c>
      <c r="AA122" s="57">
        <f t="shared" si="26"/>
        <v>18.627727321889708</v>
      </c>
      <c r="AB122" s="57">
        <f t="shared" si="27"/>
        <v>3.701899637605796</v>
      </c>
      <c r="AC122" s="57">
        <f t="shared" si="28"/>
        <v>7.1</v>
      </c>
      <c r="AD122" s="57">
        <f t="shared" si="29"/>
        <v>0</v>
      </c>
      <c r="AE122" s="57">
        <f t="shared" si="30"/>
        <v>7.1</v>
      </c>
    </row>
    <row r="123" spans="1:31" ht="12.75">
      <c r="A123" s="57"/>
      <c r="B123" s="57"/>
      <c r="C123" s="57">
        <v>265</v>
      </c>
      <c r="D123" s="57">
        <f t="shared" si="16"/>
        <v>4.897551533685612</v>
      </c>
      <c r="E123" s="57"/>
      <c r="F123" s="57">
        <f t="shared" si="18"/>
        <v>2.0418366057446224</v>
      </c>
      <c r="G123" s="57"/>
      <c r="H123" s="57"/>
      <c r="I123" s="57">
        <f t="shared" si="19"/>
        <v>2.0418366057446224</v>
      </c>
      <c r="J123" s="57">
        <f t="shared" si="20"/>
        <v>265</v>
      </c>
      <c r="K123" s="57"/>
      <c r="L123" s="57"/>
      <c r="M123" s="64"/>
      <c r="N123" s="57"/>
      <c r="O123" s="57"/>
      <c r="P123" s="65"/>
      <c r="Q123" s="57"/>
      <c r="R123" s="57"/>
      <c r="S123" s="66">
        <f t="shared" si="31"/>
        <v>3.3300854</v>
      </c>
      <c r="T123" s="66">
        <f t="shared" si="21"/>
        <v>6.008893161879581</v>
      </c>
      <c r="U123" s="57">
        <f t="shared" si="22"/>
        <v>265</v>
      </c>
      <c r="V123" s="57">
        <f t="shared" si="23"/>
        <v>6.008893161879581</v>
      </c>
      <c r="W123" s="57">
        <v>7.2</v>
      </c>
      <c r="X123" s="57">
        <f t="shared" si="17"/>
        <v>13.514411923828089</v>
      </c>
      <c r="Y123" s="57">
        <f t="shared" si="24"/>
        <v>2.9496741424708204</v>
      </c>
      <c r="Z123" s="57">
        <f t="shared" si="25"/>
        <v>0</v>
      </c>
      <c r="AA123" s="57">
        <f t="shared" si="26"/>
        <v>18.627727321889708</v>
      </c>
      <c r="AB123" s="57">
        <f t="shared" si="27"/>
        <v>2.9496741424708204</v>
      </c>
      <c r="AC123" s="57">
        <f t="shared" si="28"/>
        <v>7.2</v>
      </c>
      <c r="AD123" s="57">
        <f t="shared" si="29"/>
        <v>0</v>
      </c>
      <c r="AE123" s="57">
        <f t="shared" si="30"/>
        <v>7.2</v>
      </c>
    </row>
    <row r="124" spans="1:31" ht="12.75">
      <c r="A124" s="57"/>
      <c r="B124" s="57"/>
      <c r="C124" s="57">
        <v>270</v>
      </c>
      <c r="D124" s="57">
        <f t="shared" si="16"/>
        <v>4.804531496874165</v>
      </c>
      <c r="E124" s="57"/>
      <c r="F124" s="57">
        <f t="shared" si="18"/>
        <v>2.081368392840387</v>
      </c>
      <c r="G124" s="57"/>
      <c r="H124" s="57"/>
      <c r="I124" s="57">
        <f t="shared" si="19"/>
        <v>2.081368392840387</v>
      </c>
      <c r="J124" s="57">
        <f t="shared" si="20"/>
        <v>270</v>
      </c>
      <c r="K124" s="57"/>
      <c r="L124" s="57"/>
      <c r="M124" s="64"/>
      <c r="N124" s="57"/>
      <c r="O124" s="57"/>
      <c r="P124" s="65"/>
      <c r="Q124" s="57"/>
      <c r="R124" s="57"/>
      <c r="S124" s="66">
        <f t="shared" si="31"/>
        <v>3.3929172</v>
      </c>
      <c r="T124" s="66">
        <f t="shared" si="21"/>
        <v>5.897617362585515</v>
      </c>
      <c r="U124" s="57">
        <f t="shared" si="22"/>
        <v>270</v>
      </c>
      <c r="V124" s="57">
        <f t="shared" si="23"/>
        <v>5.897617362585515</v>
      </c>
      <c r="W124" s="57">
        <v>7.3</v>
      </c>
      <c r="X124" s="57">
        <f t="shared" si="17"/>
        <v>11.776144864419903</v>
      </c>
      <c r="Y124" s="57">
        <f t="shared" si="24"/>
        <v>1.954863120808601</v>
      </c>
      <c r="Z124" s="57">
        <f t="shared" si="25"/>
        <v>0</v>
      </c>
      <c r="AA124" s="57">
        <f t="shared" si="26"/>
        <v>18.627727321889708</v>
      </c>
      <c r="AB124" s="57">
        <f t="shared" si="27"/>
        <v>1.954863120808601</v>
      </c>
      <c r="AC124" s="57">
        <f t="shared" si="28"/>
        <v>7.3</v>
      </c>
      <c r="AD124" s="57">
        <f t="shared" si="29"/>
        <v>0</v>
      </c>
      <c r="AE124" s="57">
        <f t="shared" si="30"/>
        <v>7.3</v>
      </c>
    </row>
    <row r="125" spans="1:31" ht="12.75">
      <c r="A125" s="57"/>
      <c r="B125" s="57"/>
      <c r="C125" s="57">
        <v>275</v>
      </c>
      <c r="D125" s="57">
        <f t="shared" si="16"/>
        <v>4.718107571351073</v>
      </c>
      <c r="E125" s="57"/>
      <c r="F125" s="57">
        <f t="shared" si="18"/>
        <v>2.119493854002233</v>
      </c>
      <c r="G125" s="57"/>
      <c r="H125" s="57"/>
      <c r="I125" s="57">
        <f t="shared" si="19"/>
        <v>2.119493854002233</v>
      </c>
      <c r="J125" s="57">
        <f t="shared" si="20"/>
        <v>275</v>
      </c>
      <c r="K125" s="57"/>
      <c r="L125" s="57"/>
      <c r="M125" s="64"/>
      <c r="N125" s="57"/>
      <c r="O125" s="57"/>
      <c r="P125" s="65"/>
      <c r="Q125" s="57"/>
      <c r="R125" s="57"/>
      <c r="S125" s="66">
        <f t="shared" si="31"/>
        <v>3.455749</v>
      </c>
      <c r="T125" s="66">
        <f t="shared" si="21"/>
        <v>5.790387955993051</v>
      </c>
      <c r="U125" s="57">
        <f t="shared" si="22"/>
        <v>275</v>
      </c>
      <c r="V125" s="57">
        <f t="shared" si="23"/>
        <v>5.790387955993051</v>
      </c>
      <c r="W125" s="57">
        <v>7.4</v>
      </c>
      <c r="X125" s="57">
        <f t="shared" si="17"/>
        <v>9.069390384227114</v>
      </c>
      <c r="Y125" s="57">
        <f t="shared" si="24"/>
        <v>0.7992812897128808</v>
      </c>
      <c r="Z125" s="57">
        <f t="shared" si="25"/>
        <v>0</v>
      </c>
      <c r="AA125" s="57">
        <f t="shared" si="26"/>
        <v>18.627727321889708</v>
      </c>
      <c r="AB125" s="57">
        <f t="shared" si="27"/>
        <v>0.7992812897128808</v>
      </c>
      <c r="AC125" s="57">
        <f t="shared" si="28"/>
        <v>7.4</v>
      </c>
      <c r="AD125" s="57">
        <f t="shared" si="29"/>
        <v>0</v>
      </c>
      <c r="AE125" s="57">
        <f t="shared" si="30"/>
        <v>7.4</v>
      </c>
    </row>
    <row r="126" spans="1:31" ht="12.75">
      <c r="A126" s="57"/>
      <c r="B126" s="57"/>
      <c r="C126" s="57">
        <v>280</v>
      </c>
      <c r="D126" s="57">
        <f t="shared" si="16"/>
        <v>4.638102039292291</v>
      </c>
      <c r="E126" s="57"/>
      <c r="F126" s="57">
        <f t="shared" si="18"/>
        <v>2.1560543332776394</v>
      </c>
      <c r="G126" s="57"/>
      <c r="H126" s="57"/>
      <c r="I126" s="57">
        <f t="shared" si="19"/>
        <v>2.1560543332776394</v>
      </c>
      <c r="J126" s="57">
        <f t="shared" si="20"/>
        <v>280</v>
      </c>
      <c r="K126" s="57"/>
      <c r="L126" s="57"/>
      <c r="M126" s="64"/>
      <c r="N126" s="57"/>
      <c r="O126" s="57"/>
      <c r="P126" s="65"/>
      <c r="Q126" s="57"/>
      <c r="R126" s="57"/>
      <c r="S126" s="66">
        <f t="shared" si="31"/>
        <v>3.5185807999999996</v>
      </c>
      <c r="T126" s="66">
        <f t="shared" si="21"/>
        <v>5.686988171064604</v>
      </c>
      <c r="U126" s="57">
        <f t="shared" si="22"/>
        <v>280</v>
      </c>
      <c r="V126" s="57">
        <f t="shared" si="23"/>
        <v>5.686988171064604</v>
      </c>
      <c r="W126" s="57">
        <v>7.5</v>
      </c>
      <c r="X126" s="57">
        <f t="shared" si="17"/>
        <v>5.6167559405628245</v>
      </c>
      <c r="Y126" s="57">
        <f t="shared" si="24"/>
        <v>-0.42203460661960734</v>
      </c>
      <c r="Z126" s="57">
        <f t="shared" si="25"/>
        <v>0</v>
      </c>
      <c r="AA126" s="57">
        <f t="shared" si="26"/>
        <v>18.627727321889708</v>
      </c>
      <c r="AB126" s="57">
        <f t="shared" si="27"/>
        <v>-0.42203460661960734</v>
      </c>
      <c r="AC126" s="57">
        <f t="shared" si="28"/>
        <v>7.5</v>
      </c>
      <c r="AD126" s="57">
        <f t="shared" si="29"/>
        <v>0</v>
      </c>
      <c r="AE126" s="57">
        <f t="shared" si="30"/>
        <v>7.5</v>
      </c>
    </row>
    <row r="127" spans="1:31" ht="12.75">
      <c r="A127" s="57"/>
      <c r="B127" s="57"/>
      <c r="C127" s="57">
        <v>285</v>
      </c>
      <c r="D127" s="57">
        <f t="shared" si="16"/>
        <v>4.56434541634629</v>
      </c>
      <c r="E127" s="57"/>
      <c r="F127" s="57">
        <f t="shared" si="18"/>
        <v>2.190894660204068</v>
      </c>
      <c r="G127" s="57"/>
      <c r="H127" s="57"/>
      <c r="I127" s="57">
        <f t="shared" si="19"/>
        <v>2.190894660204068</v>
      </c>
      <c r="J127" s="57">
        <f t="shared" si="20"/>
        <v>285</v>
      </c>
      <c r="K127" s="57"/>
      <c r="L127" s="57"/>
      <c r="M127" s="64"/>
      <c r="N127" s="57"/>
      <c r="O127" s="57"/>
      <c r="P127" s="65"/>
      <c r="Q127" s="57"/>
      <c r="R127" s="57"/>
      <c r="S127" s="66">
        <f t="shared" si="31"/>
        <v>3.5814125999999997</v>
      </c>
      <c r="T127" s="66">
        <f t="shared" si="21"/>
        <v>5.587216448765225</v>
      </c>
      <c r="U127" s="57">
        <f t="shared" si="22"/>
        <v>285</v>
      </c>
      <c r="V127" s="57">
        <f t="shared" si="23"/>
        <v>5.587216448765225</v>
      </c>
      <c r="W127" s="57">
        <v>7.6</v>
      </c>
      <c r="X127" s="57">
        <f t="shared" si="17"/>
        <v>1.7021912526054528</v>
      </c>
      <c r="Y127" s="57">
        <f t="shared" si="24"/>
        <v>-1.6086417580824732</v>
      </c>
      <c r="Z127" s="57">
        <f t="shared" si="25"/>
        <v>0</v>
      </c>
      <c r="AA127" s="57">
        <f t="shared" si="26"/>
        <v>18.627727321889708</v>
      </c>
      <c r="AB127" s="57">
        <f t="shared" si="27"/>
        <v>-1.6086417580824732</v>
      </c>
      <c r="AC127" s="57">
        <f t="shared" si="28"/>
        <v>7.6</v>
      </c>
      <c r="AD127" s="57">
        <f t="shared" si="29"/>
        <v>0</v>
      </c>
      <c r="AE127" s="57">
        <f t="shared" si="30"/>
        <v>7.6</v>
      </c>
    </row>
    <row r="128" spans="1:31" ht="12.75">
      <c r="A128" s="57"/>
      <c r="B128" s="57"/>
      <c r="C128" s="57">
        <v>290</v>
      </c>
      <c r="D128" s="57">
        <f t="shared" si="16"/>
        <v>4.496674547731655</v>
      </c>
      <c r="E128" s="57"/>
      <c r="F128" s="57">
        <f t="shared" si="18"/>
        <v>2.2238656353381177</v>
      </c>
      <c r="G128" s="57"/>
      <c r="H128" s="57"/>
      <c r="I128" s="57">
        <f t="shared" si="19"/>
        <v>2.2238656353381177</v>
      </c>
      <c r="J128" s="57">
        <f t="shared" si="20"/>
        <v>290</v>
      </c>
      <c r="K128" s="57"/>
      <c r="L128" s="57"/>
      <c r="M128" s="64"/>
      <c r="N128" s="57"/>
      <c r="O128" s="57"/>
      <c r="P128" s="65"/>
      <c r="Q128" s="57"/>
      <c r="R128" s="57"/>
      <c r="S128" s="66">
        <f t="shared" si="31"/>
        <v>3.6442444000000003</v>
      </c>
      <c r="T128" s="66">
        <f t="shared" si="21"/>
        <v>5.490885130683066</v>
      </c>
      <c r="U128" s="57">
        <f t="shared" si="22"/>
        <v>290</v>
      </c>
      <c r="V128" s="57">
        <f t="shared" si="23"/>
        <v>5.490885130683066</v>
      </c>
      <c r="W128" s="57">
        <v>7.7</v>
      </c>
      <c r="X128" s="57">
        <f t="shared" si="17"/>
        <v>-2.3523641398564816</v>
      </c>
      <c r="Y128" s="57">
        <f t="shared" si="24"/>
        <v>-2.66295185264017</v>
      </c>
      <c r="Z128" s="57">
        <f t="shared" si="25"/>
        <v>0</v>
      </c>
      <c r="AA128" s="57">
        <f t="shared" si="26"/>
        <v>18.627727321889708</v>
      </c>
      <c r="AB128" s="57">
        <f t="shared" si="27"/>
        <v>-2.66295185264017</v>
      </c>
      <c r="AC128" s="57">
        <f t="shared" si="28"/>
        <v>7.7</v>
      </c>
      <c r="AD128" s="57">
        <f t="shared" si="29"/>
        <v>0</v>
      </c>
      <c r="AE128" s="57">
        <f t="shared" si="30"/>
        <v>7.7</v>
      </c>
    </row>
    <row r="129" spans="1:31" ht="12.75">
      <c r="A129" s="57"/>
      <c r="B129" s="57"/>
      <c r="C129" s="57">
        <v>295</v>
      </c>
      <c r="D129" s="57">
        <f t="shared" si="16"/>
        <v>4.4349309088174955</v>
      </c>
      <c r="E129" s="57"/>
      <c r="F129" s="57">
        <f t="shared" si="18"/>
        <v>2.2548265588801115</v>
      </c>
      <c r="G129" s="57"/>
      <c r="H129" s="57"/>
      <c r="I129" s="57">
        <f t="shared" si="19"/>
        <v>2.2548265588801115</v>
      </c>
      <c r="J129" s="57">
        <f t="shared" si="20"/>
        <v>295</v>
      </c>
      <c r="K129" s="57"/>
      <c r="L129" s="57"/>
      <c r="M129" s="64"/>
      <c r="N129" s="57"/>
      <c r="O129" s="57"/>
      <c r="P129" s="65"/>
      <c r="Q129" s="57"/>
      <c r="R129" s="57"/>
      <c r="S129" s="66">
        <f t="shared" si="31"/>
        <v>3.7070762</v>
      </c>
      <c r="T129" s="66">
        <f t="shared" si="21"/>
        <v>5.397819281010471</v>
      </c>
      <c r="U129" s="57">
        <f t="shared" si="22"/>
        <v>295</v>
      </c>
      <c r="V129" s="57">
        <f t="shared" si="23"/>
        <v>5.397819281010471</v>
      </c>
      <c r="W129" s="57">
        <v>7.8</v>
      </c>
      <c r="X129" s="57">
        <f t="shared" si="17"/>
        <v>-6.213457656230285</v>
      </c>
      <c r="Y129" s="57">
        <f t="shared" si="24"/>
        <v>-3.498256882201652</v>
      </c>
      <c r="Z129" s="57">
        <f t="shared" si="25"/>
        <v>0</v>
      </c>
      <c r="AA129" s="57">
        <f t="shared" si="26"/>
        <v>18.627727321889708</v>
      </c>
      <c r="AB129" s="57">
        <f t="shared" si="27"/>
        <v>-3.498256882201652</v>
      </c>
      <c r="AC129" s="57">
        <f t="shared" si="28"/>
        <v>7.8</v>
      </c>
      <c r="AD129" s="57">
        <f t="shared" si="29"/>
        <v>0</v>
      </c>
      <c r="AE129" s="57">
        <f t="shared" si="30"/>
        <v>7.8</v>
      </c>
    </row>
    <row r="130" spans="1:31" ht="12.75">
      <c r="A130" s="57"/>
      <c r="B130" s="57"/>
      <c r="C130" s="57">
        <v>300</v>
      </c>
      <c r="D130" s="57">
        <f t="shared" si="16"/>
        <v>4.378959111629697</v>
      </c>
      <c r="E130" s="57"/>
      <c r="F130" s="57">
        <f t="shared" si="18"/>
        <v>2.283647721999018</v>
      </c>
      <c r="G130" s="57"/>
      <c r="H130" s="57"/>
      <c r="I130" s="57">
        <f t="shared" si="19"/>
        <v>2.283647721999018</v>
      </c>
      <c r="J130" s="57">
        <f t="shared" si="20"/>
        <v>300</v>
      </c>
      <c r="K130" s="57"/>
      <c r="L130" s="57"/>
      <c r="M130" s="64"/>
      <c r="N130" s="57"/>
      <c r="O130" s="57"/>
      <c r="P130" s="65"/>
      <c r="Q130" s="57"/>
      <c r="R130" s="57"/>
      <c r="S130" s="66">
        <f t="shared" si="31"/>
        <v>3.769908</v>
      </c>
      <c r="T130" s="66">
        <f t="shared" si="21"/>
        <v>5.307855626326964</v>
      </c>
      <c r="U130" s="57">
        <f t="shared" si="22"/>
        <v>300</v>
      </c>
      <c r="V130" s="57">
        <f t="shared" si="23"/>
        <v>5.307855626326964</v>
      </c>
      <c r="W130" s="57">
        <v>7.9</v>
      </c>
      <c r="X130" s="57">
        <f t="shared" si="17"/>
        <v>-9.563547304282318</v>
      </c>
      <c r="Y130" s="57">
        <f t="shared" si="24"/>
        <v>-4.045860136344108</v>
      </c>
      <c r="Z130" s="57">
        <f t="shared" si="25"/>
        <v>0</v>
      </c>
      <c r="AA130" s="57">
        <f t="shared" si="26"/>
        <v>18.627727321889708</v>
      </c>
      <c r="AB130" s="57">
        <f t="shared" si="27"/>
        <v>-4.045860136344108</v>
      </c>
      <c r="AC130" s="57">
        <f t="shared" si="28"/>
        <v>7.9</v>
      </c>
      <c r="AD130" s="57">
        <f t="shared" si="29"/>
        <v>0</v>
      </c>
      <c r="AE130" s="57">
        <f t="shared" si="30"/>
        <v>7.9</v>
      </c>
    </row>
    <row r="131" spans="1:31" ht="12.75">
      <c r="A131" s="57"/>
      <c r="B131" s="57"/>
      <c r="C131" s="57">
        <v>305</v>
      </c>
      <c r="D131" s="57">
        <f t="shared" si="16"/>
        <v>4.328605619161396</v>
      </c>
      <c r="E131" s="57"/>
      <c r="F131" s="57">
        <f t="shared" si="18"/>
        <v>2.310212775156299</v>
      </c>
      <c r="G131" s="57"/>
      <c r="H131" s="57"/>
      <c r="I131" s="57">
        <f t="shared" si="19"/>
        <v>2.310212775156299</v>
      </c>
      <c r="J131" s="57">
        <f t="shared" si="20"/>
        <v>305</v>
      </c>
      <c r="K131" s="57"/>
      <c r="L131" s="57"/>
      <c r="M131" s="64"/>
      <c r="N131" s="57"/>
      <c r="O131" s="57"/>
      <c r="P131" s="65"/>
      <c r="Q131" s="57"/>
      <c r="R131" s="57"/>
      <c r="S131" s="66">
        <f t="shared" si="31"/>
        <v>3.8327397999999997</v>
      </c>
      <c r="T131" s="66">
        <f t="shared" si="21"/>
        <v>5.2208415996658655</v>
      </c>
      <c r="U131" s="57">
        <f t="shared" si="22"/>
        <v>305</v>
      </c>
      <c r="V131" s="57">
        <f t="shared" si="23"/>
        <v>5.2208415996658655</v>
      </c>
      <c r="W131" s="57">
        <v>8</v>
      </c>
      <c r="X131" s="57">
        <f t="shared" si="17"/>
        <v>-12.127116799184721</v>
      </c>
      <c r="Y131" s="57">
        <f t="shared" si="24"/>
        <v>-4.26072592050673</v>
      </c>
      <c r="Z131" s="57">
        <f t="shared" si="25"/>
        <v>0</v>
      </c>
      <c r="AA131" s="57">
        <f t="shared" si="26"/>
        <v>18.627727321889708</v>
      </c>
      <c r="AB131" s="57">
        <f t="shared" si="27"/>
        <v>-4.26072592050673</v>
      </c>
      <c r="AC131" s="57">
        <f t="shared" si="28"/>
        <v>8</v>
      </c>
      <c r="AD131" s="57">
        <f t="shared" si="29"/>
        <v>0</v>
      </c>
      <c r="AE131" s="57">
        <f t="shared" si="30"/>
        <v>8</v>
      </c>
    </row>
    <row r="132" spans="1:31" ht="12.75">
      <c r="A132" s="57"/>
      <c r="B132" s="57"/>
      <c r="C132" s="57">
        <v>310</v>
      </c>
      <c r="D132" s="57">
        <f t="shared" si="16"/>
        <v>4.2837176686719705</v>
      </c>
      <c r="E132" s="57"/>
      <c r="F132" s="57">
        <f t="shared" si="18"/>
        <v>2.3344208870563077</v>
      </c>
      <c r="G132" s="57"/>
      <c r="H132" s="57"/>
      <c r="I132" s="57">
        <f t="shared" si="19"/>
        <v>2.3344208870563077</v>
      </c>
      <c r="J132" s="57">
        <f t="shared" si="20"/>
        <v>310</v>
      </c>
      <c r="K132" s="57"/>
      <c r="L132" s="57"/>
      <c r="M132" s="64"/>
      <c r="N132" s="57"/>
      <c r="O132" s="57"/>
      <c r="P132" s="65"/>
      <c r="Q132" s="57"/>
      <c r="R132" s="57"/>
      <c r="S132" s="66">
        <f t="shared" si="31"/>
        <v>3.8955716</v>
      </c>
      <c r="T132" s="66">
        <f t="shared" si="21"/>
        <v>5.13663447709061</v>
      </c>
      <c r="U132" s="57">
        <f t="shared" si="22"/>
        <v>310</v>
      </c>
      <c r="V132" s="57">
        <f t="shared" si="23"/>
        <v>5.13663447709061</v>
      </c>
      <c r="W132" s="57">
        <v>8.1</v>
      </c>
      <c r="X132" s="57">
        <f t="shared" si="17"/>
        <v>-13.693334426764084</v>
      </c>
      <c r="Y132" s="57">
        <f t="shared" si="24"/>
        <v>-4.125183357546419</v>
      </c>
      <c r="Z132" s="57">
        <f t="shared" si="25"/>
        <v>0</v>
      </c>
      <c r="AA132" s="57">
        <f t="shared" si="26"/>
        <v>18.627727321889708</v>
      </c>
      <c r="AB132" s="57">
        <f t="shared" si="27"/>
        <v>-4.125183357546419</v>
      </c>
      <c r="AC132" s="57">
        <f t="shared" si="28"/>
        <v>8.1</v>
      </c>
      <c r="AD132" s="57">
        <f t="shared" si="29"/>
        <v>0</v>
      </c>
      <c r="AE132" s="57">
        <f t="shared" si="30"/>
        <v>8.1</v>
      </c>
    </row>
    <row r="133" spans="1:31" ht="12.75">
      <c r="A133" s="57"/>
      <c r="B133" s="57"/>
      <c r="C133" s="57">
        <v>315</v>
      </c>
      <c r="D133" s="57">
        <f t="shared" si="16"/>
        <v>4.244142403456211</v>
      </c>
      <c r="E133" s="57"/>
      <c r="F133" s="57">
        <f t="shared" si="18"/>
        <v>2.3561886122992752</v>
      </c>
      <c r="G133" s="57"/>
      <c r="H133" s="57"/>
      <c r="I133" s="57">
        <f t="shared" si="19"/>
        <v>2.3561886122992752</v>
      </c>
      <c r="J133" s="57">
        <f t="shared" si="20"/>
        <v>315</v>
      </c>
      <c r="K133" s="57"/>
      <c r="L133" s="57"/>
      <c r="M133" s="64"/>
      <c r="N133" s="57"/>
      <c r="O133" s="57"/>
      <c r="P133" s="65"/>
      <c r="Q133" s="57"/>
      <c r="R133" s="57"/>
      <c r="S133" s="66">
        <f t="shared" si="31"/>
        <v>3.9584034</v>
      </c>
      <c r="T133" s="66">
        <f t="shared" si="21"/>
        <v>5.05510059650187</v>
      </c>
      <c r="U133" s="57">
        <f t="shared" si="22"/>
        <v>315</v>
      </c>
      <c r="V133" s="57">
        <f t="shared" si="23"/>
        <v>5.05510059650187</v>
      </c>
      <c r="W133" s="57">
        <v>8.2</v>
      </c>
      <c r="X133" s="57">
        <f t="shared" si="17"/>
        <v>-14.133392152813501</v>
      </c>
      <c r="Y133" s="57">
        <f t="shared" si="24"/>
        <v>-3.6503796665845</v>
      </c>
      <c r="Z133" s="57">
        <f t="shared" si="25"/>
        <v>0</v>
      </c>
      <c r="AA133" s="57">
        <f t="shared" si="26"/>
        <v>18.627727321889708</v>
      </c>
      <c r="AB133" s="57">
        <f t="shared" si="27"/>
        <v>-3.6503796665845</v>
      </c>
      <c r="AC133" s="57">
        <f t="shared" si="28"/>
        <v>8.2</v>
      </c>
      <c r="AD133" s="57">
        <f t="shared" si="29"/>
        <v>0</v>
      </c>
      <c r="AE133" s="57">
        <f t="shared" si="30"/>
        <v>8.2</v>
      </c>
    </row>
    <row r="134" spans="1:31" ht="12.75">
      <c r="A134" s="57"/>
      <c r="B134" s="57"/>
      <c r="C134" s="57">
        <v>320</v>
      </c>
      <c r="D134" s="57">
        <f t="shared" si="16"/>
        <v>4.209726210031253</v>
      </c>
      <c r="E134" s="57"/>
      <c r="F134" s="57">
        <f t="shared" si="18"/>
        <v>2.375451395430716</v>
      </c>
      <c r="G134" s="57"/>
      <c r="H134" s="57"/>
      <c r="I134" s="57">
        <f t="shared" si="19"/>
        <v>2.375451395430716</v>
      </c>
      <c r="J134" s="57">
        <f t="shared" si="20"/>
        <v>320</v>
      </c>
      <c r="K134" s="57"/>
      <c r="L134" s="57"/>
      <c r="M134" s="64"/>
      <c r="N134" s="57"/>
      <c r="O134" s="57"/>
      <c r="P134" s="65"/>
      <c r="Q134" s="57"/>
      <c r="R134" s="57"/>
      <c r="S134" s="66">
        <f t="shared" si="31"/>
        <v>4.0212352000000005</v>
      </c>
      <c r="T134" s="66">
        <f t="shared" si="21"/>
        <v>4.976114649681528</v>
      </c>
      <c r="U134" s="57">
        <f t="shared" si="22"/>
        <v>320</v>
      </c>
      <c r="V134" s="57">
        <f t="shared" si="23"/>
        <v>4.976114649681528</v>
      </c>
      <c r="W134" s="57">
        <v>8.3</v>
      </c>
      <c r="X134" s="57">
        <f t="shared" si="17"/>
        <v>-13.411098984694478</v>
      </c>
      <c r="Y134" s="57">
        <f t="shared" si="24"/>
        <v>-2.8753633993611536</v>
      </c>
      <c r="Z134" s="57">
        <f t="shared" si="25"/>
        <v>0</v>
      </c>
      <c r="AA134" s="57">
        <f t="shared" si="26"/>
        <v>18.627727321889708</v>
      </c>
      <c r="AB134" s="57">
        <f t="shared" si="27"/>
        <v>-2.8753633993611536</v>
      </c>
      <c r="AC134" s="57">
        <f t="shared" si="28"/>
        <v>8.3</v>
      </c>
      <c r="AD134" s="57">
        <f t="shared" si="29"/>
        <v>0</v>
      </c>
      <c r="AE134" s="57">
        <f t="shared" si="30"/>
        <v>8.3</v>
      </c>
    </row>
    <row r="135" spans="1:31" ht="12.75">
      <c r="A135" s="57"/>
      <c r="B135" s="57"/>
      <c r="C135" s="57">
        <v>325</v>
      </c>
      <c r="D135" s="57">
        <f t="shared" si="16"/>
        <v>4.180314254549762</v>
      </c>
      <c r="E135" s="57"/>
      <c r="F135" s="57">
        <f t="shared" si="18"/>
        <v>2.392164653438727</v>
      </c>
      <c r="G135" s="57"/>
      <c r="H135" s="57"/>
      <c r="I135" s="57">
        <f t="shared" si="19"/>
        <v>2.392164653438727</v>
      </c>
      <c r="J135" s="57">
        <f t="shared" si="20"/>
        <v>325</v>
      </c>
      <c r="K135" s="57"/>
      <c r="L135" s="57"/>
      <c r="M135" s="64"/>
      <c r="N135" s="57"/>
      <c r="O135" s="57"/>
      <c r="P135" s="65"/>
      <c r="Q135" s="57"/>
      <c r="R135" s="57"/>
      <c r="S135" s="66">
        <f t="shared" si="31"/>
        <v>4.084067</v>
      </c>
      <c r="T135" s="66">
        <f t="shared" si="21"/>
        <v>4.899559039686428</v>
      </c>
      <c r="U135" s="57">
        <f t="shared" si="22"/>
        <v>325</v>
      </c>
      <c r="V135" s="57">
        <f t="shared" si="23"/>
        <v>4.899559039686428</v>
      </c>
      <c r="W135" s="57">
        <v>8.4</v>
      </c>
      <c r="X135" s="57">
        <f t="shared" si="17"/>
        <v>-11.585857371637745</v>
      </c>
      <c r="Y135" s="57">
        <f t="shared" si="24"/>
        <v>-1.8638730300843322</v>
      </c>
      <c r="Z135" s="57">
        <f t="shared" si="25"/>
        <v>0</v>
      </c>
      <c r="AA135" s="57">
        <f t="shared" si="26"/>
        <v>18.627727321889708</v>
      </c>
      <c r="AB135" s="57">
        <f t="shared" si="27"/>
        <v>-1.8638730300843322</v>
      </c>
      <c r="AC135" s="57">
        <f t="shared" si="28"/>
        <v>8.4</v>
      </c>
      <c r="AD135" s="57">
        <f t="shared" si="29"/>
        <v>0</v>
      </c>
      <c r="AE135" s="57">
        <f t="shared" si="30"/>
        <v>8.4</v>
      </c>
    </row>
    <row r="136" spans="1:31" ht="12.75">
      <c r="A136" s="57"/>
      <c r="B136" s="57"/>
      <c r="C136" s="57">
        <v>330</v>
      </c>
      <c r="D136" s="57">
        <f t="shared" si="16"/>
        <v>4.155750208767313</v>
      </c>
      <c r="E136" s="57"/>
      <c r="F136" s="57">
        <f t="shared" si="18"/>
        <v>2.4063043969541713</v>
      </c>
      <c r="G136" s="57"/>
      <c r="H136" s="57"/>
      <c r="I136" s="57">
        <f t="shared" si="19"/>
        <v>2.4063043969541713</v>
      </c>
      <c r="J136" s="57">
        <f t="shared" si="20"/>
        <v>330</v>
      </c>
      <c r="K136" s="57"/>
      <c r="L136" s="57"/>
      <c r="M136" s="64"/>
      <c r="N136" s="57"/>
      <c r="O136" s="57"/>
      <c r="P136" s="65"/>
      <c r="Q136" s="57"/>
      <c r="R136" s="57"/>
      <c r="S136" s="66">
        <f t="shared" si="31"/>
        <v>4.1468988</v>
      </c>
      <c r="T136" s="66">
        <f t="shared" si="21"/>
        <v>4.825323296660876</v>
      </c>
      <c r="U136" s="57">
        <f t="shared" si="22"/>
        <v>330</v>
      </c>
      <c r="V136" s="57">
        <f t="shared" si="23"/>
        <v>4.825323296660876</v>
      </c>
      <c r="W136" s="57">
        <v>8.5</v>
      </c>
      <c r="X136" s="57">
        <f t="shared" si="17"/>
        <v>-8.807777860217705</v>
      </c>
      <c r="Y136" s="57">
        <f t="shared" si="24"/>
        <v>-0.6990950098521928</v>
      </c>
      <c r="Z136" s="57">
        <f t="shared" si="25"/>
        <v>0</v>
      </c>
      <c r="AA136" s="57">
        <f t="shared" si="26"/>
        <v>18.627727321889708</v>
      </c>
      <c r="AB136" s="57">
        <f t="shared" si="27"/>
        <v>-0.6990950098521928</v>
      </c>
      <c r="AC136" s="57">
        <f t="shared" si="28"/>
        <v>8.5</v>
      </c>
      <c r="AD136" s="57">
        <f t="shared" si="29"/>
        <v>0</v>
      </c>
      <c r="AE136" s="57">
        <f t="shared" si="30"/>
        <v>8.5</v>
      </c>
    </row>
    <row r="137" spans="1:31" ht="12.75">
      <c r="A137" s="57"/>
      <c r="B137" s="57"/>
      <c r="C137" s="57">
        <v>335</v>
      </c>
      <c r="D137" s="57">
        <f t="shared" si="16"/>
        <v>4.135876152350849</v>
      </c>
      <c r="E137" s="57"/>
      <c r="F137" s="57">
        <f t="shared" si="18"/>
        <v>2.417867371177437</v>
      </c>
      <c r="G137" s="57"/>
      <c r="H137" s="57"/>
      <c r="I137" s="57">
        <f t="shared" si="19"/>
        <v>2.417867371177437</v>
      </c>
      <c r="J137" s="57">
        <f t="shared" si="20"/>
        <v>335</v>
      </c>
      <c r="K137" s="57"/>
      <c r="L137" s="57"/>
      <c r="M137" s="64"/>
      <c r="N137" s="57"/>
      <c r="O137" s="57"/>
      <c r="P137" s="65"/>
      <c r="Q137" s="57"/>
      <c r="R137" s="57"/>
      <c r="S137" s="66">
        <f t="shared" si="31"/>
        <v>4.2097306</v>
      </c>
      <c r="T137" s="66">
        <f t="shared" si="21"/>
        <v>4.753303545964444</v>
      </c>
      <c r="U137" s="57">
        <f t="shared" si="22"/>
        <v>335</v>
      </c>
      <c r="V137" s="57">
        <f t="shared" si="23"/>
        <v>4.753303545964444</v>
      </c>
      <c r="W137" s="57">
        <v>8.6</v>
      </c>
      <c r="X137" s="57">
        <f t="shared" si="17"/>
        <v>-5.305333782898153</v>
      </c>
      <c r="Y137" s="57">
        <f t="shared" si="24"/>
        <v>0.5231776090597414</v>
      </c>
      <c r="Z137" s="57">
        <f t="shared" si="25"/>
        <v>0</v>
      </c>
      <c r="AA137" s="57">
        <f t="shared" si="26"/>
        <v>18.627727321889708</v>
      </c>
      <c r="AB137" s="57">
        <f t="shared" si="27"/>
        <v>0.5231776090597414</v>
      </c>
      <c r="AC137" s="57">
        <f t="shared" si="28"/>
        <v>8.6</v>
      </c>
      <c r="AD137" s="57">
        <f t="shared" si="29"/>
        <v>0</v>
      </c>
      <c r="AE137" s="57">
        <f t="shared" si="30"/>
        <v>8.6</v>
      </c>
    </row>
    <row r="138" spans="1:31" ht="12.75">
      <c r="A138" s="57"/>
      <c r="B138" s="57"/>
      <c r="C138" s="57">
        <v>340</v>
      </c>
      <c r="D138" s="57">
        <f aca="true" t="shared" si="32" ref="D138:D170">(($C$14^2+(S138-T138)^2))^(1/2)</f>
        <v>4.120532634989741</v>
      </c>
      <c r="E138" s="57"/>
      <c r="F138" s="57">
        <f t="shared" si="18"/>
        <v>2.4268707193541976</v>
      </c>
      <c r="G138" s="57"/>
      <c r="H138" s="57"/>
      <c r="I138" s="57">
        <f t="shared" si="19"/>
        <v>2.4268707193541976</v>
      </c>
      <c r="J138" s="57">
        <f t="shared" si="20"/>
        <v>340</v>
      </c>
      <c r="K138" s="57"/>
      <c r="L138" s="57"/>
      <c r="M138" s="64"/>
      <c r="N138" s="57"/>
      <c r="O138" s="57"/>
      <c r="P138" s="65"/>
      <c r="Q138" s="57"/>
      <c r="R138" s="57"/>
      <c r="S138" s="66">
        <f t="shared" si="31"/>
        <v>4.2725624</v>
      </c>
      <c r="T138" s="66">
        <f t="shared" si="21"/>
        <v>4.683402023229673</v>
      </c>
      <c r="U138" s="57">
        <f t="shared" si="22"/>
        <v>340</v>
      </c>
      <c r="V138" s="57">
        <f t="shared" si="23"/>
        <v>4.683402023229673</v>
      </c>
      <c r="W138" s="57">
        <v>8.7</v>
      </c>
      <c r="X138" s="57">
        <f t="shared" si="17"/>
        <v>-1.3665712761641935</v>
      </c>
      <c r="Y138" s="57">
        <f t="shared" si="24"/>
        <v>1.702423334277339</v>
      </c>
      <c r="Z138" s="57">
        <f t="shared" si="25"/>
        <v>0</v>
      </c>
      <c r="AA138" s="57">
        <f t="shared" si="26"/>
        <v>18.627727321889708</v>
      </c>
      <c r="AB138" s="57">
        <f t="shared" si="27"/>
        <v>1.702423334277339</v>
      </c>
      <c r="AC138" s="57">
        <f t="shared" si="28"/>
        <v>8.7</v>
      </c>
      <c r="AD138" s="57">
        <f t="shared" si="29"/>
        <v>0</v>
      </c>
      <c r="AE138" s="57">
        <f t="shared" si="30"/>
        <v>8.7</v>
      </c>
    </row>
    <row r="139" spans="1:31" ht="12.75">
      <c r="A139" s="57"/>
      <c r="B139" s="57"/>
      <c r="C139" s="57">
        <v>345</v>
      </c>
      <c r="D139" s="57">
        <f t="shared" si="32"/>
        <v>4.109558878909971</v>
      </c>
      <c r="E139" s="57"/>
      <c r="F139" s="57">
        <f t="shared" si="18"/>
        <v>2.433351192829831</v>
      </c>
      <c r="G139" s="57"/>
      <c r="H139" s="57"/>
      <c r="I139" s="57">
        <f t="shared" si="19"/>
        <v>2.433351192829831</v>
      </c>
      <c r="J139" s="57">
        <f t="shared" si="20"/>
        <v>345</v>
      </c>
      <c r="K139" s="57"/>
      <c r="L139" s="57"/>
      <c r="M139" s="64"/>
      <c r="N139" s="57"/>
      <c r="O139" s="57"/>
      <c r="P139" s="65"/>
      <c r="Q139" s="57"/>
      <c r="R139" s="57"/>
      <c r="S139" s="66">
        <f t="shared" si="31"/>
        <v>4.3353942</v>
      </c>
      <c r="T139" s="66">
        <f t="shared" si="21"/>
        <v>4.615526631588664</v>
      </c>
      <c r="U139" s="57">
        <f t="shared" si="22"/>
        <v>345</v>
      </c>
      <c r="V139" s="57">
        <f t="shared" si="23"/>
        <v>4.615526631588664</v>
      </c>
      <c r="W139" s="57">
        <v>8.8</v>
      </c>
      <c r="X139" s="57">
        <f t="shared" si="17"/>
        <v>2.6845800560988295</v>
      </c>
      <c r="Y139" s="57">
        <f t="shared" si="24"/>
        <v>2.7416592682534184</v>
      </c>
      <c r="Z139" s="57">
        <f t="shared" si="25"/>
        <v>0</v>
      </c>
      <c r="AA139" s="57">
        <f t="shared" si="26"/>
        <v>18.627727321889708</v>
      </c>
      <c r="AB139" s="57">
        <f t="shared" si="27"/>
        <v>2.7416592682534184</v>
      </c>
      <c r="AC139" s="57">
        <f t="shared" si="28"/>
        <v>8.8</v>
      </c>
      <c r="AD139" s="57">
        <f t="shared" si="29"/>
        <v>0</v>
      </c>
      <c r="AE139" s="57">
        <f t="shared" si="30"/>
        <v>8.8</v>
      </c>
    </row>
    <row r="140" spans="1:31" ht="12.75">
      <c r="A140" s="57"/>
      <c r="B140" s="57"/>
      <c r="C140" s="57">
        <v>350</v>
      </c>
      <c r="D140" s="57">
        <f t="shared" si="32"/>
        <v>4.102793100196052</v>
      </c>
      <c r="E140" s="57"/>
      <c r="F140" s="57">
        <f t="shared" si="18"/>
        <v>2.437363950797848</v>
      </c>
      <c r="G140" s="57"/>
      <c r="H140" s="57"/>
      <c r="I140" s="57">
        <f t="shared" si="19"/>
        <v>2.437363950797848</v>
      </c>
      <c r="J140" s="57">
        <f t="shared" si="20"/>
        <v>350</v>
      </c>
      <c r="K140" s="57"/>
      <c r="L140" s="57"/>
      <c r="M140" s="64"/>
      <c r="N140" s="57"/>
      <c r="O140" s="57"/>
      <c r="P140" s="65"/>
      <c r="Q140" s="57"/>
      <c r="R140" s="57"/>
      <c r="S140" s="66">
        <f t="shared" si="31"/>
        <v>4.398226</v>
      </c>
      <c r="T140" s="66">
        <f t="shared" si="21"/>
        <v>4.5495905368516825</v>
      </c>
      <c r="U140" s="57">
        <f t="shared" si="22"/>
        <v>350</v>
      </c>
      <c r="V140" s="57">
        <f t="shared" si="23"/>
        <v>4.5495905368516825</v>
      </c>
      <c r="W140" s="57">
        <v>8.9</v>
      </c>
      <c r="X140" s="57">
        <f t="shared" si="17"/>
        <v>6.514947588200044</v>
      </c>
      <c r="Y140" s="57">
        <f t="shared" si="24"/>
        <v>3.5554171239660532</v>
      </c>
      <c r="Z140" s="57">
        <f t="shared" si="25"/>
        <v>0</v>
      </c>
      <c r="AA140" s="57">
        <f t="shared" si="26"/>
        <v>18.627727321889708</v>
      </c>
      <c r="AB140" s="57">
        <f t="shared" si="27"/>
        <v>3.5554171239660532</v>
      </c>
      <c r="AC140" s="57">
        <f t="shared" si="28"/>
        <v>8.9</v>
      </c>
      <c r="AD140" s="57">
        <f t="shared" si="29"/>
        <v>0</v>
      </c>
      <c r="AE140" s="57">
        <f t="shared" si="30"/>
        <v>8.9</v>
      </c>
    </row>
    <row r="141" spans="1:31" ht="12.75">
      <c r="A141" s="57"/>
      <c r="B141" s="57"/>
      <c r="C141" s="57">
        <v>355</v>
      </c>
      <c r="D141" s="57">
        <f t="shared" si="32"/>
        <v>4.100072925932439</v>
      </c>
      <c r="E141" s="57"/>
      <c r="F141" s="57">
        <f t="shared" si="18"/>
        <v>2.438981008545305</v>
      </c>
      <c r="G141" s="57"/>
      <c r="H141" s="57"/>
      <c r="I141" s="57">
        <f t="shared" si="19"/>
        <v>2.438981008545305</v>
      </c>
      <c r="J141" s="57">
        <f t="shared" si="20"/>
        <v>355</v>
      </c>
      <c r="K141" s="57"/>
      <c r="L141" s="57"/>
      <c r="M141" s="64"/>
      <c r="N141" s="57"/>
      <c r="O141" s="57"/>
      <c r="P141" s="65"/>
      <c r="Q141" s="57"/>
      <c r="R141" s="57"/>
      <c r="S141" s="66">
        <f t="shared" si="31"/>
        <v>4.4610578</v>
      </c>
      <c r="T141" s="66">
        <f t="shared" si="21"/>
        <v>4.485511796896025</v>
      </c>
      <c r="U141" s="57">
        <f t="shared" si="22"/>
        <v>355</v>
      </c>
      <c r="V141" s="57">
        <f t="shared" si="23"/>
        <v>4.485511796896025</v>
      </c>
      <c r="W141" s="57">
        <v>9</v>
      </c>
      <c r="X141" s="57">
        <f t="shared" si="17"/>
        <v>9.80951627790537</v>
      </c>
      <c r="Y141" s="57">
        <f t="shared" si="24"/>
        <v>4.076772262163988</v>
      </c>
      <c r="Z141" s="57">
        <f t="shared" si="25"/>
        <v>0</v>
      </c>
      <c r="AA141" s="57">
        <f t="shared" si="26"/>
        <v>18.627727321889708</v>
      </c>
      <c r="AB141" s="57">
        <f t="shared" si="27"/>
        <v>4.076772262163988</v>
      </c>
      <c r="AC141" s="57">
        <f t="shared" si="28"/>
        <v>9</v>
      </c>
      <c r="AD141" s="57">
        <f t="shared" si="29"/>
        <v>0</v>
      </c>
      <c r="AE141" s="57">
        <f t="shared" si="30"/>
        <v>9</v>
      </c>
    </row>
    <row r="142" spans="1:31" ht="12.75">
      <c r="A142" s="57"/>
      <c r="B142" s="57"/>
      <c r="C142" s="57">
        <v>360</v>
      </c>
      <c r="D142" s="57">
        <f t="shared" si="32"/>
        <v>4.1012358836538585</v>
      </c>
      <c r="E142" s="57"/>
      <c r="F142" s="57">
        <f t="shared" si="18"/>
        <v>2.4382894043857912</v>
      </c>
      <c r="G142" s="57"/>
      <c r="H142" s="57"/>
      <c r="I142" s="57">
        <f t="shared" si="19"/>
        <v>2.4382894043857912</v>
      </c>
      <c r="J142" s="57">
        <f t="shared" si="20"/>
        <v>360</v>
      </c>
      <c r="K142" s="57"/>
      <c r="L142" s="57"/>
      <c r="M142" s="64"/>
      <c r="N142" s="57"/>
      <c r="O142" s="57"/>
      <c r="P142" s="65"/>
      <c r="Q142" s="57"/>
      <c r="R142" s="57"/>
      <c r="S142" s="66">
        <f t="shared" si="31"/>
        <v>4.5238895999999995</v>
      </c>
      <c r="T142" s="66">
        <f t="shared" si="21"/>
        <v>4.423213021939136</v>
      </c>
      <c r="U142" s="57">
        <f t="shared" si="22"/>
        <v>360</v>
      </c>
      <c r="V142" s="57">
        <f t="shared" si="23"/>
        <v>4.423213021939136</v>
      </c>
      <c r="W142" s="57">
        <v>9.1</v>
      </c>
      <c r="X142" s="57">
        <f t="shared" si="17"/>
        <v>12.297335965410777</v>
      </c>
      <c r="Y142" s="57">
        <f t="shared" si="24"/>
        <v>4.262847671828817</v>
      </c>
      <c r="Z142" s="57">
        <f t="shared" si="25"/>
        <v>0</v>
      </c>
      <c r="AA142" s="57">
        <f t="shared" si="26"/>
        <v>18.627727321889708</v>
      </c>
      <c r="AB142" s="57">
        <f t="shared" si="27"/>
        <v>4.262847671828817</v>
      </c>
      <c r="AC142" s="57">
        <f t="shared" si="28"/>
        <v>9.1</v>
      </c>
      <c r="AD142" s="57">
        <f t="shared" si="29"/>
        <v>0</v>
      </c>
      <c r="AE142" s="57">
        <f t="shared" si="30"/>
        <v>9.1</v>
      </c>
    </row>
    <row r="143" spans="1:31" ht="12.75">
      <c r="A143" s="57"/>
      <c r="B143" s="57"/>
      <c r="C143" s="57">
        <v>365</v>
      </c>
      <c r="D143" s="57">
        <f t="shared" si="32"/>
        <v>4.106119939938739</v>
      </c>
      <c r="E143" s="57"/>
      <c r="F143" s="57">
        <f t="shared" si="18"/>
        <v>2.4353891620976844</v>
      </c>
      <c r="G143" s="57"/>
      <c r="H143" s="57"/>
      <c r="I143" s="57">
        <f t="shared" si="19"/>
        <v>2.4353891620976844</v>
      </c>
      <c r="J143" s="57">
        <f t="shared" si="20"/>
        <v>365</v>
      </c>
      <c r="K143" s="57"/>
      <c r="L143" s="57"/>
      <c r="M143" s="64"/>
      <c r="N143" s="57"/>
      <c r="O143" s="57"/>
      <c r="P143" s="65"/>
      <c r="Q143" s="57"/>
      <c r="R143" s="57"/>
      <c r="S143" s="66">
        <f t="shared" si="31"/>
        <v>4.586721399999999</v>
      </c>
      <c r="T143" s="66">
        <f t="shared" si="21"/>
        <v>4.36262106273449</v>
      </c>
      <c r="U143" s="57">
        <f t="shared" si="22"/>
        <v>365</v>
      </c>
      <c r="V143" s="57">
        <f t="shared" si="23"/>
        <v>4.36262106273449</v>
      </c>
      <c r="W143" s="57">
        <v>9.2</v>
      </c>
      <c r="X143" s="57">
        <f t="shared" si="17"/>
        <v>13.77380471177361</v>
      </c>
      <c r="Y143" s="57">
        <f t="shared" si="24"/>
        <v>4.098340238430906</v>
      </c>
      <c r="Z143" s="57">
        <f t="shared" si="25"/>
        <v>0</v>
      </c>
      <c r="AA143" s="57">
        <f t="shared" si="26"/>
        <v>18.627727321889708</v>
      </c>
      <c r="AB143" s="57">
        <f t="shared" si="27"/>
        <v>4.098340238430906</v>
      </c>
      <c r="AC143" s="57">
        <f t="shared" si="28"/>
        <v>9.2</v>
      </c>
      <c r="AD143" s="57">
        <f t="shared" si="29"/>
        <v>0</v>
      </c>
      <c r="AE143" s="57">
        <f t="shared" si="30"/>
        <v>9.2</v>
      </c>
    </row>
    <row r="144" spans="1:31" ht="12.75">
      <c r="A144" s="57"/>
      <c r="B144" s="57"/>
      <c r="C144" s="57">
        <v>370</v>
      </c>
      <c r="D144" s="57">
        <f t="shared" si="32"/>
        <v>4.114564066124852</v>
      </c>
      <c r="E144" s="57"/>
      <c r="F144" s="57">
        <f t="shared" si="18"/>
        <v>2.4303911275388463</v>
      </c>
      <c r="G144" s="57"/>
      <c r="H144" s="57"/>
      <c r="I144" s="57">
        <f t="shared" si="19"/>
        <v>2.4303911275388463</v>
      </c>
      <c r="J144" s="57">
        <f t="shared" si="20"/>
        <v>370</v>
      </c>
      <c r="K144" s="57"/>
      <c r="L144" s="57"/>
      <c r="M144" s="64"/>
      <c r="N144" s="57"/>
      <c r="O144" s="57"/>
      <c r="P144" s="65"/>
      <c r="Q144" s="57"/>
      <c r="R144" s="57"/>
      <c r="S144" s="66">
        <f t="shared" si="31"/>
        <v>4.6495532</v>
      </c>
      <c r="T144" s="66">
        <f t="shared" si="21"/>
        <v>4.303666724048889</v>
      </c>
      <c r="U144" s="57">
        <f t="shared" si="22"/>
        <v>370</v>
      </c>
      <c r="V144" s="57">
        <f t="shared" si="23"/>
        <v>4.303666724048889</v>
      </c>
      <c r="W144" s="57">
        <v>9.3</v>
      </c>
      <c r="X144" s="57">
        <f t="shared" si="17"/>
        <v>14.1174955623753</v>
      </c>
      <c r="Y144" s="57">
        <f t="shared" si="24"/>
        <v>3.596779294506962</v>
      </c>
      <c r="Z144" s="57">
        <f t="shared" si="25"/>
        <v>0</v>
      </c>
      <c r="AA144" s="57">
        <f t="shared" si="26"/>
        <v>18.627727321889708</v>
      </c>
      <c r="AB144" s="57">
        <f t="shared" si="27"/>
        <v>3.596779294506962</v>
      </c>
      <c r="AC144" s="57">
        <f t="shared" si="28"/>
        <v>9.3</v>
      </c>
      <c r="AD144" s="57">
        <f t="shared" si="29"/>
        <v>0</v>
      </c>
      <c r="AE144" s="57">
        <f t="shared" si="30"/>
        <v>9.3</v>
      </c>
    </row>
    <row r="145" spans="1:31" ht="12.75">
      <c r="A145" s="57"/>
      <c r="B145" s="57"/>
      <c r="C145" s="57">
        <v>375</v>
      </c>
      <c r="D145" s="57">
        <f t="shared" si="32"/>
        <v>4.126408810953012</v>
      </c>
      <c r="E145" s="57"/>
      <c r="F145" s="57">
        <f t="shared" si="18"/>
        <v>2.4234147555754313</v>
      </c>
      <c r="G145" s="57"/>
      <c r="H145" s="57"/>
      <c r="I145" s="57">
        <f t="shared" si="19"/>
        <v>2.4234147555754313</v>
      </c>
      <c r="J145" s="57">
        <f t="shared" si="20"/>
        <v>375</v>
      </c>
      <c r="K145" s="57"/>
      <c r="L145" s="57"/>
      <c r="M145" s="64"/>
      <c r="N145" s="57"/>
      <c r="O145" s="57"/>
      <c r="P145" s="65"/>
      <c r="Q145" s="57"/>
      <c r="R145" s="57"/>
      <c r="S145" s="66">
        <f t="shared" si="31"/>
        <v>4.712385</v>
      </c>
      <c r="T145" s="66">
        <f t="shared" si="21"/>
        <v>4.246284501061571</v>
      </c>
      <c r="U145" s="57">
        <f t="shared" si="22"/>
        <v>375</v>
      </c>
      <c r="V145" s="57">
        <f t="shared" si="23"/>
        <v>4.246284501061571</v>
      </c>
      <c r="W145" s="57">
        <v>9.39999999999999</v>
      </c>
      <c r="X145" s="57">
        <f t="shared" si="17"/>
        <v>13.300142877715208</v>
      </c>
      <c r="Y145" s="57">
        <f t="shared" si="24"/>
        <v>2.7994139475145956</v>
      </c>
      <c r="Z145" s="57">
        <f t="shared" si="25"/>
        <v>0</v>
      </c>
      <c r="AA145" s="57">
        <f t="shared" si="26"/>
        <v>18.627727321889708</v>
      </c>
      <c r="AB145" s="57">
        <f t="shared" si="27"/>
        <v>2.7994139475145956</v>
      </c>
      <c r="AC145" s="57">
        <f t="shared" si="28"/>
        <v>9.39999999999999</v>
      </c>
      <c r="AD145" s="57">
        <f t="shared" si="29"/>
        <v>0</v>
      </c>
      <c r="AE145" s="57">
        <f t="shared" si="30"/>
        <v>9.39999999999999</v>
      </c>
    </row>
    <row r="146" spans="1:31" ht="12.75">
      <c r="A146" s="57"/>
      <c r="B146" s="57"/>
      <c r="C146" s="57">
        <v>380</v>
      </c>
      <c r="D146" s="57">
        <f t="shared" si="32"/>
        <v>4.14149686230028</v>
      </c>
      <c r="E146" s="57"/>
      <c r="F146" s="57">
        <f t="shared" si="18"/>
        <v>2.4145859172390574</v>
      </c>
      <c r="G146" s="57"/>
      <c r="H146" s="57"/>
      <c r="I146" s="57">
        <f t="shared" si="19"/>
        <v>2.4145859172390574</v>
      </c>
      <c r="J146" s="57">
        <f t="shared" si="20"/>
        <v>380</v>
      </c>
      <c r="K146" s="57"/>
      <c r="L146" s="57"/>
      <c r="M146" s="64"/>
      <c r="N146" s="57"/>
      <c r="O146" s="57"/>
      <c r="P146" s="65"/>
      <c r="Q146" s="57"/>
      <c r="R146" s="57"/>
      <c r="S146" s="66">
        <f t="shared" si="31"/>
        <v>4.7752168</v>
      </c>
      <c r="T146" s="66">
        <f t="shared" si="21"/>
        <v>4.190412336573918</v>
      </c>
      <c r="U146" s="57">
        <f t="shared" si="22"/>
        <v>380</v>
      </c>
      <c r="V146" s="57">
        <f t="shared" si="23"/>
        <v>4.190412336573918</v>
      </c>
      <c r="W146" s="57">
        <v>9.49999999999999</v>
      </c>
      <c r="X146" s="57">
        <f t="shared" si="17"/>
        <v>11.388966941048123</v>
      </c>
      <c r="Y146" s="57">
        <f t="shared" si="24"/>
        <v>1.7718206927517248</v>
      </c>
      <c r="Z146" s="57">
        <f t="shared" si="25"/>
        <v>0</v>
      </c>
      <c r="AA146" s="57">
        <f t="shared" si="26"/>
        <v>18.627727321889708</v>
      </c>
      <c r="AB146" s="57">
        <f t="shared" si="27"/>
        <v>1.7718206927517248</v>
      </c>
      <c r="AC146" s="57">
        <f t="shared" si="28"/>
        <v>9.49999999999999</v>
      </c>
      <c r="AD146" s="57">
        <f t="shared" si="29"/>
        <v>0</v>
      </c>
      <c r="AE146" s="57">
        <f t="shared" si="30"/>
        <v>9.49999999999999</v>
      </c>
    </row>
    <row r="147" spans="1:31" ht="12.75">
      <c r="A147" s="57"/>
      <c r="B147" s="57"/>
      <c r="C147" s="57">
        <v>385</v>
      </c>
      <c r="D147" s="57">
        <f t="shared" si="32"/>
        <v>4.159673582877695</v>
      </c>
      <c r="E147" s="57"/>
      <c r="F147" s="57">
        <f t="shared" si="18"/>
        <v>2.4040347880089956</v>
      </c>
      <c r="G147" s="57"/>
      <c r="H147" s="57"/>
      <c r="I147" s="57">
        <f t="shared" si="19"/>
        <v>2.4040347880089956</v>
      </c>
      <c r="J147" s="57">
        <f t="shared" si="20"/>
        <v>385</v>
      </c>
      <c r="K147" s="57"/>
      <c r="L147" s="57"/>
      <c r="M147" s="64"/>
      <c r="N147" s="57"/>
      <c r="O147" s="57"/>
      <c r="P147" s="65"/>
      <c r="Q147" s="57"/>
      <c r="R147" s="57"/>
      <c r="S147" s="66">
        <f t="shared" si="31"/>
        <v>4.8380486000000005</v>
      </c>
      <c r="T147" s="66">
        <f t="shared" si="21"/>
        <v>4.135991397137894</v>
      </c>
      <c r="U147" s="57">
        <f t="shared" si="22"/>
        <v>385</v>
      </c>
      <c r="V147" s="57">
        <f t="shared" si="23"/>
        <v>4.135991397137894</v>
      </c>
      <c r="W147" s="57">
        <v>9.59999999999999</v>
      </c>
      <c r="X147" s="57">
        <f t="shared" si="17"/>
        <v>8.541145663726049</v>
      </c>
      <c r="Y147" s="57">
        <f t="shared" si="24"/>
        <v>0.5985103062303372</v>
      </c>
      <c r="Z147" s="57">
        <f t="shared" si="25"/>
        <v>0</v>
      </c>
      <c r="AA147" s="57">
        <f t="shared" si="26"/>
        <v>18.627727321889708</v>
      </c>
      <c r="AB147" s="57">
        <f t="shared" si="27"/>
        <v>0.5985103062303372</v>
      </c>
      <c r="AC147" s="57">
        <f t="shared" si="28"/>
        <v>9.59999999999999</v>
      </c>
      <c r="AD147" s="57">
        <f t="shared" si="29"/>
        <v>0</v>
      </c>
      <c r="AE147" s="57">
        <f t="shared" si="30"/>
        <v>9.59999999999999</v>
      </c>
    </row>
    <row r="148" spans="1:31" ht="12.75">
      <c r="A148" s="57"/>
      <c r="B148" s="57"/>
      <c r="C148" s="57">
        <v>390</v>
      </c>
      <c r="D148" s="57">
        <f t="shared" si="32"/>
        <v>4.180787507667107</v>
      </c>
      <c r="E148" s="57"/>
      <c r="F148" s="57">
        <f t="shared" si="18"/>
        <v>2.3918938672824424</v>
      </c>
      <c r="G148" s="57"/>
      <c r="H148" s="57"/>
      <c r="I148" s="57">
        <f t="shared" si="19"/>
        <v>2.3918938672824424</v>
      </c>
      <c r="J148" s="57">
        <f t="shared" si="20"/>
        <v>390</v>
      </c>
      <c r="K148" s="57"/>
      <c r="L148" s="57"/>
      <c r="M148" s="64"/>
      <c r="N148" s="57"/>
      <c r="O148" s="57"/>
      <c r="P148" s="65"/>
      <c r="Q148" s="57"/>
      <c r="R148" s="57"/>
      <c r="S148" s="66">
        <f t="shared" si="31"/>
        <v>4.9008804</v>
      </c>
      <c r="T148" s="66">
        <f t="shared" si="21"/>
        <v>4.082965866405356</v>
      </c>
      <c r="U148" s="57">
        <f t="shared" si="22"/>
        <v>390</v>
      </c>
      <c r="V148" s="57">
        <f t="shared" si="23"/>
        <v>4.082965866405356</v>
      </c>
      <c r="W148" s="57">
        <v>9.69999999999999</v>
      </c>
      <c r="X148" s="57">
        <f t="shared" si="17"/>
        <v>4.990888043301628</v>
      </c>
      <c r="Y148" s="57">
        <f t="shared" si="24"/>
        <v>-0.6240224454595537</v>
      </c>
      <c r="Z148" s="57">
        <f t="shared" si="25"/>
        <v>0</v>
      </c>
      <c r="AA148" s="57">
        <f t="shared" si="26"/>
        <v>18.627727321889708</v>
      </c>
      <c r="AB148" s="57">
        <f t="shared" si="27"/>
        <v>-0.6240224454595537</v>
      </c>
      <c r="AC148" s="57">
        <f t="shared" si="28"/>
        <v>9.69999999999999</v>
      </c>
      <c r="AD148" s="57">
        <f t="shared" si="29"/>
        <v>0</v>
      </c>
      <c r="AE148" s="57">
        <f t="shared" si="30"/>
        <v>9.69999999999999</v>
      </c>
    </row>
    <row r="149" spans="1:31" ht="12.75">
      <c r="A149" s="57"/>
      <c r="B149" s="57"/>
      <c r="C149" s="57">
        <v>395</v>
      </c>
      <c r="D149" s="57">
        <f t="shared" si="32"/>
        <v>4.204690793797614</v>
      </c>
      <c r="E149" s="57"/>
      <c r="F149" s="57">
        <f t="shared" si="18"/>
        <v>2.3782961674021577</v>
      </c>
      <c r="G149" s="57"/>
      <c r="H149" s="57"/>
      <c r="I149" s="57">
        <f t="shared" si="19"/>
        <v>2.3782961674021577</v>
      </c>
      <c r="J149" s="57">
        <f t="shared" si="20"/>
        <v>395</v>
      </c>
      <c r="K149" s="57"/>
      <c r="L149" s="57"/>
      <c r="M149" s="64"/>
      <c r="N149" s="57"/>
      <c r="O149" s="57"/>
      <c r="P149" s="65"/>
      <c r="Q149" s="57"/>
      <c r="R149" s="57"/>
      <c r="S149" s="66">
        <f t="shared" si="31"/>
        <v>4.9637122</v>
      </c>
      <c r="T149" s="66">
        <f t="shared" si="21"/>
        <v>4.031282754172378</v>
      </c>
      <c r="U149" s="57">
        <f t="shared" si="22"/>
        <v>395</v>
      </c>
      <c r="V149" s="57">
        <f t="shared" si="23"/>
        <v>4.031282754172378</v>
      </c>
      <c r="W149" s="57">
        <v>9.79999999999999</v>
      </c>
      <c r="X149" s="57">
        <f t="shared" si="17"/>
        <v>1.0301724721529568</v>
      </c>
      <c r="Y149" s="57">
        <f t="shared" si="24"/>
        <v>-1.795234676242744</v>
      </c>
      <c r="Z149" s="57">
        <f t="shared" si="25"/>
        <v>0</v>
      </c>
      <c r="AA149" s="57">
        <f t="shared" si="26"/>
        <v>18.627727321889708</v>
      </c>
      <c r="AB149" s="57">
        <f t="shared" si="27"/>
        <v>-1.795234676242744</v>
      </c>
      <c r="AC149" s="57">
        <f t="shared" si="28"/>
        <v>9.79999999999999</v>
      </c>
      <c r="AD149" s="57">
        <f t="shared" si="29"/>
        <v>0</v>
      </c>
      <c r="AE149" s="57">
        <f t="shared" si="30"/>
        <v>9.79999999999999</v>
      </c>
    </row>
    <row r="150" spans="1:31" ht="12.75">
      <c r="A150" s="57"/>
      <c r="B150" s="57"/>
      <c r="C150" s="57">
        <v>400</v>
      </c>
      <c r="D150" s="57">
        <f t="shared" si="32"/>
        <v>4.231239616377453</v>
      </c>
      <c r="E150" s="57"/>
      <c r="F150" s="57">
        <f t="shared" si="18"/>
        <v>2.36337359890798</v>
      </c>
      <c r="G150" s="57"/>
      <c r="H150" s="57"/>
      <c r="I150" s="57">
        <f t="shared" si="19"/>
        <v>2.36337359890798</v>
      </c>
      <c r="J150" s="57">
        <f t="shared" si="20"/>
        <v>400</v>
      </c>
      <c r="K150" s="57"/>
      <c r="L150" s="57"/>
      <c r="M150" s="64"/>
      <c r="N150" s="57"/>
      <c r="O150" s="57"/>
      <c r="P150" s="65"/>
      <c r="Q150" s="57"/>
      <c r="R150" s="57"/>
      <c r="S150" s="66">
        <f t="shared" si="31"/>
        <v>5.026544</v>
      </c>
      <c r="T150" s="66">
        <f t="shared" si="21"/>
        <v>3.9808917197452223</v>
      </c>
      <c r="U150" s="57">
        <f t="shared" si="22"/>
        <v>400</v>
      </c>
      <c r="V150" s="57">
        <f t="shared" si="23"/>
        <v>3.9808917197452223</v>
      </c>
      <c r="W150" s="57">
        <v>9.89999999999999</v>
      </c>
      <c r="X150" s="57">
        <f t="shared" si="17"/>
        <v>-3.0152659936277013</v>
      </c>
      <c r="Y150" s="57">
        <f t="shared" si="24"/>
        <v>-2.8188041749336725</v>
      </c>
      <c r="Z150" s="57">
        <f t="shared" si="25"/>
        <v>0</v>
      </c>
      <c r="AA150" s="57">
        <f t="shared" si="26"/>
        <v>18.627727321889708</v>
      </c>
      <c r="AB150" s="57">
        <f t="shared" si="27"/>
        <v>-2.8188041749336725</v>
      </c>
      <c r="AC150" s="57">
        <f t="shared" si="28"/>
        <v>9.89999999999999</v>
      </c>
      <c r="AD150" s="57">
        <f t="shared" si="29"/>
        <v>0</v>
      </c>
      <c r="AE150" s="57">
        <f t="shared" si="30"/>
        <v>9.89999999999999</v>
      </c>
    </row>
    <row r="151" spans="1:31" ht="12.75">
      <c r="A151" s="57"/>
      <c r="B151" s="57"/>
      <c r="C151" s="57">
        <v>405</v>
      </c>
      <c r="D151" s="57">
        <f t="shared" si="32"/>
        <v>4.260294506393773</v>
      </c>
      <c r="E151" s="57"/>
      <c r="F151" s="57">
        <f t="shared" si="18"/>
        <v>2.3472555676590385</v>
      </c>
      <c r="G151" s="57"/>
      <c r="H151" s="57"/>
      <c r="I151" s="57">
        <f t="shared" si="19"/>
        <v>2.3472555676590385</v>
      </c>
      <c r="J151" s="57">
        <f t="shared" si="20"/>
        <v>405</v>
      </c>
      <c r="K151" s="57"/>
      <c r="L151" s="57"/>
      <c r="M151" s="64"/>
      <c r="N151" s="57"/>
      <c r="O151" s="57"/>
      <c r="P151" s="65"/>
      <c r="Q151" s="57"/>
      <c r="R151" s="57"/>
      <c r="S151" s="66">
        <f t="shared" si="31"/>
        <v>5.0893758</v>
      </c>
      <c r="T151" s="66">
        <f t="shared" si="21"/>
        <v>3.9317449083903435</v>
      </c>
      <c r="U151" s="57">
        <f t="shared" si="22"/>
        <v>405</v>
      </c>
      <c r="V151" s="57">
        <f t="shared" si="23"/>
        <v>3.9317449083903435</v>
      </c>
      <c r="W151" s="57">
        <v>9.99999999999999</v>
      </c>
      <c r="X151" s="57">
        <f t="shared" si="17"/>
        <v>-6.81272456286589</v>
      </c>
      <c r="Y151" s="57">
        <f t="shared" si="24"/>
        <v>-3.610551085119716</v>
      </c>
      <c r="Z151" s="57">
        <f t="shared" si="25"/>
        <v>0</v>
      </c>
      <c r="AA151" s="57">
        <f t="shared" si="26"/>
        <v>18.627727321889708</v>
      </c>
      <c r="AB151" s="57">
        <f t="shared" si="27"/>
        <v>-3.610551085119716</v>
      </c>
      <c r="AC151" s="57">
        <f t="shared" si="28"/>
        <v>9.99999999999999</v>
      </c>
      <c r="AD151" s="57">
        <f t="shared" si="29"/>
        <v>0</v>
      </c>
      <c r="AE151" s="57">
        <f t="shared" si="30"/>
        <v>9.99999999999999</v>
      </c>
    </row>
    <row r="152" spans="1:31" ht="12.75">
      <c r="A152" s="57"/>
      <c r="B152" s="57"/>
      <c r="C152" s="57">
        <v>410</v>
      </c>
      <c r="D152" s="57">
        <f t="shared" si="32"/>
        <v>4.2917206290935574</v>
      </c>
      <c r="E152" s="57"/>
      <c r="F152" s="57">
        <f t="shared" si="18"/>
        <v>2.330067789643631</v>
      </c>
      <c r="G152" s="57"/>
      <c r="H152" s="57"/>
      <c r="I152" s="57">
        <f t="shared" si="19"/>
        <v>2.330067789643631</v>
      </c>
      <c r="J152" s="57">
        <f t="shared" si="20"/>
        <v>410</v>
      </c>
      <c r="K152" s="57"/>
      <c r="L152" s="57"/>
      <c r="M152" s="64"/>
      <c r="N152" s="57"/>
      <c r="O152" s="57"/>
      <c r="P152" s="65"/>
      <c r="Q152" s="57"/>
      <c r="R152" s="57"/>
      <c r="S152" s="66">
        <f t="shared" si="31"/>
        <v>5.1522076</v>
      </c>
      <c r="T152" s="66">
        <f t="shared" si="21"/>
        <v>3.8837967997514364</v>
      </c>
      <c r="U152" s="57">
        <f t="shared" si="22"/>
        <v>410</v>
      </c>
      <c r="V152" s="57">
        <f t="shared" si="23"/>
        <v>3.8837967997514364</v>
      </c>
      <c r="W152" s="57">
        <v>10.1</v>
      </c>
      <c r="X152" s="57">
        <f t="shared" si="17"/>
        <v>-10.049894674687293</v>
      </c>
      <c r="Y152" s="57">
        <f t="shared" si="24"/>
        <v>-4.105360979983941</v>
      </c>
      <c r="Z152" s="57">
        <f t="shared" si="25"/>
        <v>0</v>
      </c>
      <c r="AA152" s="57">
        <f t="shared" si="26"/>
        <v>18.627727321889708</v>
      </c>
      <c r="AB152" s="57">
        <f t="shared" si="27"/>
        <v>-4.105360979983941</v>
      </c>
      <c r="AC152" s="57">
        <f t="shared" si="28"/>
        <v>10.1</v>
      </c>
      <c r="AD152" s="57">
        <f t="shared" si="29"/>
        <v>0</v>
      </c>
      <c r="AE152" s="57">
        <f t="shared" si="30"/>
        <v>10.1</v>
      </c>
    </row>
    <row r="153" spans="1:31" ht="12.75">
      <c r="A153" s="57"/>
      <c r="B153" s="57"/>
      <c r="C153" s="57">
        <v>415</v>
      </c>
      <c r="D153" s="57">
        <f t="shared" si="32"/>
        <v>4.3253880032175385</v>
      </c>
      <c r="E153" s="57"/>
      <c r="F153" s="57">
        <f t="shared" si="18"/>
        <v>2.311931320973118</v>
      </c>
      <c r="G153" s="57"/>
      <c r="H153" s="57"/>
      <c r="I153" s="57">
        <f t="shared" si="19"/>
        <v>2.311931320973118</v>
      </c>
      <c r="J153" s="57">
        <f t="shared" si="20"/>
        <v>415</v>
      </c>
      <c r="K153" s="57"/>
      <c r="L153" s="57"/>
      <c r="M153" s="64"/>
      <c r="N153" s="57"/>
      <c r="O153" s="57"/>
      <c r="P153" s="65"/>
      <c r="Q153" s="57"/>
      <c r="R153" s="57"/>
      <c r="S153" s="66">
        <f t="shared" si="31"/>
        <v>5.215039399999999</v>
      </c>
      <c r="T153" s="66">
        <f t="shared" si="21"/>
        <v>3.837004067224311</v>
      </c>
      <c r="U153" s="57">
        <f t="shared" si="22"/>
        <v>415</v>
      </c>
      <c r="V153" s="57">
        <f t="shared" si="23"/>
        <v>3.837004067224311</v>
      </c>
      <c r="W153" s="57">
        <v>10.2</v>
      </c>
      <c r="X153" s="57">
        <f t="shared" si="17"/>
        <v>-12.460546712494766</v>
      </c>
      <c r="Y153" s="57">
        <f t="shared" si="24"/>
        <v>-4.262539968242387</v>
      </c>
      <c r="Z153" s="57">
        <f t="shared" si="25"/>
        <v>0</v>
      </c>
      <c r="AA153" s="57">
        <f t="shared" si="26"/>
        <v>18.627727321889708</v>
      </c>
      <c r="AB153" s="57">
        <f t="shared" si="27"/>
        <v>-4.262539968242387</v>
      </c>
      <c r="AC153" s="57">
        <f t="shared" si="28"/>
        <v>10.2</v>
      </c>
      <c r="AD153" s="57">
        <f t="shared" si="29"/>
        <v>0</v>
      </c>
      <c r="AE153" s="57">
        <f t="shared" si="30"/>
        <v>10.2</v>
      </c>
    </row>
    <row r="154" spans="1:31" ht="12.75">
      <c r="A154" s="57"/>
      <c r="B154" s="57"/>
      <c r="C154" s="57">
        <v>420</v>
      </c>
      <c r="D154" s="57">
        <f t="shared" si="32"/>
        <v>4.361171663056071</v>
      </c>
      <c r="E154" s="57"/>
      <c r="F154" s="57">
        <f t="shared" si="18"/>
        <v>2.292961793893833</v>
      </c>
      <c r="G154" s="57"/>
      <c r="H154" s="57"/>
      <c r="I154" s="57">
        <f t="shared" si="19"/>
        <v>2.292961793893833</v>
      </c>
      <c r="J154" s="57">
        <f t="shared" si="20"/>
        <v>420</v>
      </c>
      <c r="K154" s="57"/>
      <c r="L154" s="57"/>
      <c r="M154" s="64"/>
      <c r="N154" s="57"/>
      <c r="O154" s="57"/>
      <c r="P154" s="65"/>
      <c r="Q154" s="57"/>
      <c r="R154" s="57"/>
      <c r="S154" s="66">
        <f t="shared" si="31"/>
        <v>5.2778712</v>
      </c>
      <c r="T154" s="66">
        <f t="shared" si="21"/>
        <v>3.791325447376403</v>
      </c>
      <c r="U154" s="57">
        <f t="shared" si="22"/>
        <v>420</v>
      </c>
      <c r="V154" s="57">
        <f t="shared" si="23"/>
        <v>3.791325447376403</v>
      </c>
      <c r="W154" s="57">
        <v>10.3</v>
      </c>
      <c r="X154" s="57">
        <f t="shared" si="17"/>
        <v>-13.846425118006804</v>
      </c>
      <c r="Y154" s="57">
        <f t="shared" si="24"/>
        <v>-4.069161419432215</v>
      </c>
      <c r="Z154" s="57">
        <f t="shared" si="25"/>
        <v>0</v>
      </c>
      <c r="AA154" s="57">
        <f t="shared" si="26"/>
        <v>18.627727321889708</v>
      </c>
      <c r="AB154" s="57">
        <f t="shared" si="27"/>
        <v>-4.069161419432215</v>
      </c>
      <c r="AC154" s="57">
        <f t="shared" si="28"/>
        <v>10.3</v>
      </c>
      <c r="AD154" s="57">
        <f t="shared" si="29"/>
        <v>0</v>
      </c>
      <c r="AE154" s="57">
        <f t="shared" si="30"/>
        <v>10.3</v>
      </c>
    </row>
    <row r="155" spans="1:31" ht="12.75">
      <c r="A155" s="57"/>
      <c r="B155" s="57"/>
      <c r="C155" s="57">
        <v>425</v>
      </c>
      <c r="D155" s="57">
        <f t="shared" si="32"/>
        <v>4.398951766535033</v>
      </c>
      <c r="E155" s="57"/>
      <c r="F155" s="57">
        <f t="shared" si="18"/>
        <v>2.2732688446540528</v>
      </c>
      <c r="G155" s="57"/>
      <c r="H155" s="57"/>
      <c r="I155" s="57">
        <f t="shared" si="19"/>
        <v>2.2732688446540528</v>
      </c>
      <c r="J155" s="57">
        <f t="shared" si="20"/>
        <v>425</v>
      </c>
      <c r="K155" s="57"/>
      <c r="L155" s="57"/>
      <c r="M155" s="64"/>
      <c r="N155" s="57"/>
      <c r="O155" s="57"/>
      <c r="P155" s="65"/>
      <c r="Q155" s="57"/>
      <c r="R155" s="57"/>
      <c r="S155" s="66">
        <f t="shared" si="31"/>
        <v>5.3407029999999995</v>
      </c>
      <c r="T155" s="66">
        <f t="shared" si="21"/>
        <v>3.746721618583739</v>
      </c>
      <c r="U155" s="57">
        <f t="shared" si="22"/>
        <v>425</v>
      </c>
      <c r="V155" s="57">
        <f t="shared" si="23"/>
        <v>3.746721618583739</v>
      </c>
      <c r="W155" s="57">
        <v>10.4</v>
      </c>
      <c r="X155" s="57">
        <f t="shared" si="17"/>
        <v>-14.093553219067111</v>
      </c>
      <c r="Y155" s="57">
        <f t="shared" si="24"/>
        <v>-3.5411290689548314</v>
      </c>
      <c r="Z155" s="57">
        <f t="shared" si="25"/>
        <v>0</v>
      </c>
      <c r="AA155" s="57">
        <f t="shared" si="26"/>
        <v>18.627727321889708</v>
      </c>
      <c r="AB155" s="57">
        <f t="shared" si="27"/>
        <v>-3.5411290689548314</v>
      </c>
      <c r="AC155" s="57">
        <f t="shared" si="28"/>
        <v>10.4</v>
      </c>
      <c r="AD155" s="57">
        <f t="shared" si="29"/>
        <v>0</v>
      </c>
      <c r="AE155" s="57">
        <f t="shared" si="30"/>
        <v>10.4</v>
      </c>
    </row>
    <row r="156" spans="1:31" ht="12.75">
      <c r="A156" s="57"/>
      <c r="B156" s="57"/>
      <c r="C156" s="57">
        <v>430</v>
      </c>
      <c r="D156" s="57">
        <f t="shared" si="32"/>
        <v>4.4386136534420055</v>
      </c>
      <c r="E156" s="57"/>
      <c r="F156" s="57">
        <f t="shared" si="18"/>
        <v>2.2529557156310087</v>
      </c>
      <c r="G156" s="57"/>
      <c r="H156" s="57"/>
      <c r="I156" s="57">
        <f t="shared" si="19"/>
        <v>2.2529557156310087</v>
      </c>
      <c r="J156" s="57">
        <f t="shared" si="20"/>
        <v>430</v>
      </c>
      <c r="K156" s="57"/>
      <c r="L156" s="57"/>
      <c r="M156" s="64"/>
      <c r="N156" s="57"/>
      <c r="O156" s="57"/>
      <c r="P156" s="65"/>
      <c r="Q156" s="57"/>
      <c r="R156" s="57"/>
      <c r="S156" s="66">
        <f t="shared" si="31"/>
        <v>5.403534799999999</v>
      </c>
      <c r="T156" s="66">
        <f t="shared" si="21"/>
        <v>3.703155088135091</v>
      </c>
      <c r="U156" s="57">
        <f t="shared" si="22"/>
        <v>430</v>
      </c>
      <c r="V156" s="57">
        <f t="shared" si="23"/>
        <v>3.703155088135091</v>
      </c>
      <c r="W156" s="57">
        <v>10.5</v>
      </c>
      <c r="X156" s="57">
        <f t="shared" si="17"/>
        <v>-13.181606838285363</v>
      </c>
      <c r="Y156" s="57">
        <f t="shared" si="24"/>
        <v>-2.7218690715571587</v>
      </c>
      <c r="Z156" s="57">
        <f t="shared" si="25"/>
        <v>0</v>
      </c>
      <c r="AA156" s="57">
        <f t="shared" si="26"/>
        <v>18.627727321889708</v>
      </c>
      <c r="AB156" s="57">
        <f t="shared" si="27"/>
        <v>-2.7218690715571587</v>
      </c>
      <c r="AC156" s="57">
        <f t="shared" si="28"/>
        <v>10.5</v>
      </c>
      <c r="AD156" s="57">
        <f t="shared" si="29"/>
        <v>0</v>
      </c>
      <c r="AE156" s="57">
        <f t="shared" si="30"/>
        <v>10.5</v>
      </c>
    </row>
    <row r="157" spans="1:31" ht="12.75">
      <c r="A157" s="57"/>
      <c r="B157" s="57"/>
      <c r="C157" s="57">
        <v>435</v>
      </c>
      <c r="D157" s="57">
        <f t="shared" si="32"/>
        <v>4.480047858501254</v>
      </c>
      <c r="E157" s="57"/>
      <c r="F157" s="57">
        <f t="shared" si="18"/>
        <v>2.232119012082469</v>
      </c>
      <c r="G157" s="57"/>
      <c r="H157" s="57"/>
      <c r="I157" s="57">
        <f t="shared" si="19"/>
        <v>2.232119012082469</v>
      </c>
      <c r="J157" s="57">
        <f t="shared" si="20"/>
        <v>435</v>
      </c>
      <c r="K157" s="57"/>
      <c r="L157" s="57"/>
      <c r="M157" s="64"/>
      <c r="N157" s="57"/>
      <c r="O157" s="57"/>
      <c r="P157" s="65"/>
      <c r="Q157" s="57"/>
      <c r="R157" s="57"/>
      <c r="S157" s="66">
        <f t="shared" si="31"/>
        <v>5.4663666</v>
      </c>
      <c r="T157" s="66">
        <f t="shared" si="21"/>
        <v>3.660590087122044</v>
      </c>
      <c r="U157" s="57">
        <f t="shared" si="22"/>
        <v>435</v>
      </c>
      <c r="V157" s="57">
        <f t="shared" si="23"/>
        <v>3.660590087122044</v>
      </c>
      <c r="W157" s="57">
        <v>10.6</v>
      </c>
      <c r="X157" s="57">
        <f t="shared" si="17"/>
        <v>-11.185585783186477</v>
      </c>
      <c r="Y157" s="57">
        <f t="shared" si="24"/>
        <v>-1.6787585706903632</v>
      </c>
      <c r="Z157" s="57">
        <f t="shared" si="25"/>
        <v>0</v>
      </c>
      <c r="AA157" s="57">
        <f t="shared" si="26"/>
        <v>18.627727321889708</v>
      </c>
      <c r="AB157" s="57">
        <f t="shared" si="27"/>
        <v>-1.6787585706903632</v>
      </c>
      <c r="AC157" s="57">
        <f t="shared" si="28"/>
        <v>10.6</v>
      </c>
      <c r="AD157" s="57">
        <f t="shared" si="29"/>
        <v>0</v>
      </c>
      <c r="AE157" s="57">
        <f t="shared" si="30"/>
        <v>10.6</v>
      </c>
    </row>
    <row r="158" spans="1:31" ht="12.75">
      <c r="A158" s="57"/>
      <c r="B158" s="57"/>
      <c r="C158" s="57">
        <v>440</v>
      </c>
      <c r="D158" s="57">
        <f t="shared" si="32"/>
        <v>4.52315008434086</v>
      </c>
      <c r="E158" s="57"/>
      <c r="F158" s="57">
        <f t="shared" si="18"/>
        <v>2.2108485930236954</v>
      </c>
      <c r="G158" s="57"/>
      <c r="H158" s="57"/>
      <c r="I158" s="57">
        <f t="shared" si="19"/>
        <v>2.2108485930236954</v>
      </c>
      <c r="J158" s="57">
        <f t="shared" si="20"/>
        <v>440</v>
      </c>
      <c r="K158" s="57"/>
      <c r="L158" s="57"/>
      <c r="M158" s="64"/>
      <c r="N158" s="57"/>
      <c r="O158" s="57"/>
      <c r="P158" s="65"/>
      <c r="Q158" s="57"/>
      <c r="R158" s="57"/>
      <c r="S158" s="66">
        <f t="shared" si="31"/>
        <v>5.5291984</v>
      </c>
      <c r="T158" s="66">
        <f t="shared" si="21"/>
        <v>3.6189924724956564</v>
      </c>
      <c r="U158" s="57">
        <f t="shared" si="22"/>
        <v>440</v>
      </c>
      <c r="V158" s="57">
        <f t="shared" si="23"/>
        <v>3.6189924724956564</v>
      </c>
      <c r="W158" s="57">
        <v>10.7</v>
      </c>
      <c r="X158" s="57">
        <f t="shared" si="17"/>
        <v>-8.269645752069142</v>
      </c>
      <c r="Y158" s="57">
        <f t="shared" si="24"/>
        <v>-0.49758450343862176</v>
      </c>
      <c r="Z158" s="57">
        <f t="shared" si="25"/>
        <v>0</v>
      </c>
      <c r="AA158" s="57">
        <f t="shared" si="26"/>
        <v>18.627727321889708</v>
      </c>
      <c r="AB158" s="57">
        <f t="shared" si="27"/>
        <v>-0.49758450343862176</v>
      </c>
      <c r="AC158" s="57">
        <f t="shared" si="28"/>
        <v>10.7</v>
      </c>
      <c r="AD158" s="57">
        <f t="shared" si="29"/>
        <v>0</v>
      </c>
      <c r="AE158" s="57">
        <f t="shared" si="30"/>
        <v>10.7</v>
      </c>
    </row>
    <row r="159" spans="1:31" ht="12.75">
      <c r="A159" s="57"/>
      <c r="B159" s="57"/>
      <c r="C159" s="57">
        <v>445</v>
      </c>
      <c r="D159" s="57">
        <f t="shared" si="32"/>
        <v>4.567821139510308</v>
      </c>
      <c r="E159" s="57"/>
      <c r="F159" s="57">
        <f t="shared" si="18"/>
        <v>2.1892275758135415</v>
      </c>
      <c r="G159" s="57"/>
      <c r="H159" s="57"/>
      <c r="I159" s="57">
        <f t="shared" si="19"/>
        <v>2.1892275758135415</v>
      </c>
      <c r="J159" s="57">
        <f t="shared" si="20"/>
        <v>445</v>
      </c>
      <c r="K159" s="57"/>
      <c r="L159" s="57"/>
      <c r="M159" s="64"/>
      <c r="N159" s="57"/>
      <c r="O159" s="57"/>
      <c r="P159" s="65"/>
      <c r="Q159" s="57"/>
      <c r="R159" s="57"/>
      <c r="S159" s="66">
        <f t="shared" si="31"/>
        <v>5.5920302</v>
      </c>
      <c r="T159" s="66">
        <f t="shared" si="21"/>
        <v>3.5783296357260435</v>
      </c>
      <c r="U159" s="57">
        <f t="shared" si="22"/>
        <v>445</v>
      </c>
      <c r="V159" s="57">
        <f t="shared" si="23"/>
        <v>3.5783296357260435</v>
      </c>
      <c r="W159" s="57">
        <v>10.8</v>
      </c>
      <c r="X159" s="57">
        <f t="shared" si="17"/>
        <v>-4.673597928678992</v>
      </c>
      <c r="Y159" s="57">
        <f t="shared" si="24"/>
        <v>0.7245116429745557</v>
      </c>
      <c r="Z159" s="57">
        <f t="shared" si="25"/>
        <v>0</v>
      </c>
      <c r="AA159" s="57">
        <f t="shared" si="26"/>
        <v>18.627727321889708</v>
      </c>
      <c r="AB159" s="57">
        <f t="shared" si="27"/>
        <v>0.7245116429745557</v>
      </c>
      <c r="AC159" s="57">
        <f t="shared" si="28"/>
        <v>10.8</v>
      </c>
      <c r="AD159" s="57">
        <f t="shared" si="29"/>
        <v>0</v>
      </c>
      <c r="AE159" s="57">
        <f t="shared" si="30"/>
        <v>10.8</v>
      </c>
    </row>
    <row r="160" spans="1:31" ht="12.75">
      <c r="A160" s="57"/>
      <c r="B160" s="57"/>
      <c r="C160" s="57">
        <v>450</v>
      </c>
      <c r="D160" s="57">
        <f t="shared" si="32"/>
        <v>4.6139668466454316</v>
      </c>
      <c r="E160" s="57"/>
      <c r="F160" s="57">
        <f t="shared" si="18"/>
        <v>2.1673324348375984</v>
      </c>
      <c r="G160" s="57"/>
      <c r="H160" s="57"/>
      <c r="I160" s="57">
        <f t="shared" si="19"/>
        <v>2.1673324348375984</v>
      </c>
      <c r="J160" s="57">
        <f t="shared" si="20"/>
        <v>450</v>
      </c>
      <c r="K160" s="57"/>
      <c r="L160" s="57"/>
      <c r="M160" s="64"/>
      <c r="N160" s="57"/>
      <c r="O160" s="57"/>
      <c r="P160" s="65"/>
      <c r="Q160" s="57"/>
      <c r="R160" s="57"/>
      <c r="S160" s="66">
        <f t="shared" si="31"/>
        <v>5.6548620000000005</v>
      </c>
      <c r="T160" s="66">
        <f t="shared" si="21"/>
        <v>3.538570417551309</v>
      </c>
      <c r="U160" s="57">
        <f t="shared" si="22"/>
        <v>450</v>
      </c>
      <c r="V160" s="57">
        <f t="shared" si="23"/>
        <v>3.538570417551309</v>
      </c>
      <c r="W160" s="57">
        <v>10.9</v>
      </c>
      <c r="X160" s="57">
        <f t="shared" si="17"/>
        <v>-0.6931865588276696</v>
      </c>
      <c r="Y160" s="57">
        <f t="shared" si="24"/>
        <v>1.8870228895319763</v>
      </c>
      <c r="Z160" s="57">
        <f t="shared" si="25"/>
        <v>0</v>
      </c>
      <c r="AA160" s="57">
        <f t="shared" si="26"/>
        <v>18.627727321889708</v>
      </c>
      <c r="AB160" s="57">
        <f t="shared" si="27"/>
        <v>1.8870228895319763</v>
      </c>
      <c r="AC160" s="57">
        <f t="shared" si="28"/>
        <v>10.9</v>
      </c>
      <c r="AD160" s="57">
        <f t="shared" si="29"/>
        <v>0</v>
      </c>
      <c r="AE160" s="57">
        <f t="shared" si="30"/>
        <v>10.9</v>
      </c>
    </row>
    <row r="161" spans="1:31" ht="12.75">
      <c r="A161" s="57"/>
      <c r="B161" s="57"/>
      <c r="C161" s="57">
        <v>455</v>
      </c>
      <c r="D161" s="57">
        <f t="shared" si="32"/>
        <v>4.661497925680935</v>
      </c>
      <c r="E161" s="57"/>
      <c r="F161" s="57">
        <f t="shared" si="18"/>
        <v>2.1452331759944387</v>
      </c>
      <c r="G161" s="57"/>
      <c r="H161" s="57"/>
      <c r="I161" s="57">
        <f t="shared" si="19"/>
        <v>2.1452331759944387</v>
      </c>
      <c r="J161" s="57">
        <f t="shared" si="20"/>
        <v>455</v>
      </c>
      <c r="K161" s="57"/>
      <c r="L161" s="57"/>
      <c r="M161" s="64"/>
      <c r="N161" s="57"/>
      <c r="O161" s="57"/>
      <c r="P161" s="65"/>
      <c r="Q161" s="57"/>
      <c r="R161" s="57"/>
      <c r="S161" s="66">
        <f t="shared" si="31"/>
        <v>5.7176938</v>
      </c>
      <c r="T161" s="66">
        <f t="shared" si="21"/>
        <v>3.4996850283474483</v>
      </c>
      <c r="U161" s="57">
        <f t="shared" si="22"/>
        <v>455</v>
      </c>
      <c r="V161" s="57">
        <f t="shared" si="23"/>
        <v>3.4996850283474483</v>
      </c>
      <c r="W161" s="57">
        <v>11</v>
      </c>
      <c r="X161" s="57">
        <f t="shared" si="17"/>
        <v>3.3442334900278055</v>
      </c>
      <c r="Y161" s="57">
        <f t="shared" si="24"/>
        <v>2.8943426067489377</v>
      </c>
      <c r="Z161" s="57">
        <f t="shared" si="25"/>
        <v>0</v>
      </c>
      <c r="AA161" s="57">
        <f t="shared" si="26"/>
        <v>18.627727321889708</v>
      </c>
      <c r="AB161" s="57">
        <f t="shared" si="27"/>
        <v>2.8943426067489377</v>
      </c>
      <c r="AC161" s="57">
        <f t="shared" si="28"/>
        <v>11</v>
      </c>
      <c r="AD161" s="57">
        <f t="shared" si="29"/>
        <v>0</v>
      </c>
      <c r="AE161" s="57">
        <f t="shared" si="30"/>
        <v>11</v>
      </c>
    </row>
    <row r="162" spans="1:31" ht="12.75">
      <c r="A162" s="57"/>
      <c r="B162" s="57"/>
      <c r="C162" s="57">
        <v>460</v>
      </c>
      <c r="D162" s="57">
        <f t="shared" si="32"/>
        <v>4.710329856715866</v>
      </c>
      <c r="E162" s="57"/>
      <c r="F162" s="57">
        <f t="shared" si="18"/>
        <v>2.1229935703424805</v>
      </c>
      <c r="G162" s="57"/>
      <c r="H162" s="57"/>
      <c r="I162" s="57">
        <f t="shared" si="19"/>
        <v>2.1229935703424805</v>
      </c>
      <c r="J162" s="57">
        <f t="shared" si="20"/>
        <v>460</v>
      </c>
      <c r="K162" s="57"/>
      <c r="L162" s="57"/>
      <c r="M162" s="64"/>
      <c r="N162" s="57"/>
      <c r="O162" s="57"/>
      <c r="P162" s="65"/>
      <c r="Q162" s="57"/>
      <c r="R162" s="57"/>
      <c r="S162" s="66">
        <f t="shared" si="31"/>
        <v>5.7805256</v>
      </c>
      <c r="T162" s="66">
        <f t="shared" si="21"/>
        <v>3.461644973691498</v>
      </c>
      <c r="U162" s="57">
        <f t="shared" si="22"/>
        <v>460</v>
      </c>
      <c r="V162" s="57">
        <f t="shared" si="23"/>
        <v>3.461644973691498</v>
      </c>
      <c r="W162" s="57">
        <v>11.1</v>
      </c>
      <c r="X162" s="57">
        <f t="shared" si="17"/>
        <v>7.106618873078112</v>
      </c>
      <c r="Y162" s="57">
        <f t="shared" si="24"/>
        <v>3.6636273440679608</v>
      </c>
      <c r="Z162" s="57">
        <f t="shared" si="25"/>
        <v>0</v>
      </c>
      <c r="AA162" s="57">
        <f t="shared" si="26"/>
        <v>18.627727321889708</v>
      </c>
      <c r="AB162" s="57">
        <f t="shared" si="27"/>
        <v>3.6636273440679608</v>
      </c>
      <c r="AC162" s="57">
        <f t="shared" si="28"/>
        <v>11.1</v>
      </c>
      <c r="AD162" s="57">
        <f t="shared" si="29"/>
        <v>0</v>
      </c>
      <c r="AE162" s="57">
        <f t="shared" si="30"/>
        <v>11.1</v>
      </c>
    </row>
    <row r="163" spans="1:31" ht="12.75">
      <c r="A163" s="57"/>
      <c r="B163" s="57"/>
      <c r="C163" s="57">
        <v>465</v>
      </c>
      <c r="D163" s="57">
        <f t="shared" si="32"/>
        <v>4.76038272677647</v>
      </c>
      <c r="E163" s="57"/>
      <c r="F163" s="57">
        <f t="shared" si="18"/>
        <v>2.1006714320996576</v>
      </c>
      <c r="G163" s="57"/>
      <c r="H163" s="57"/>
      <c r="I163" s="57">
        <f t="shared" si="19"/>
        <v>2.1006714320996576</v>
      </c>
      <c r="J163" s="57">
        <f t="shared" si="20"/>
        <v>465</v>
      </c>
      <c r="K163" s="57"/>
      <c r="L163" s="57"/>
      <c r="M163" s="64"/>
      <c r="N163" s="57"/>
      <c r="O163" s="57"/>
      <c r="P163" s="65"/>
      <c r="Q163" s="57"/>
      <c r="R163" s="57"/>
      <c r="S163" s="66">
        <f t="shared" si="31"/>
        <v>5.8433574</v>
      </c>
      <c r="T163" s="66">
        <f t="shared" si="21"/>
        <v>3.4244229847270726</v>
      </c>
      <c r="U163" s="57">
        <f t="shared" si="22"/>
        <v>465</v>
      </c>
      <c r="V163" s="57">
        <f t="shared" si="23"/>
        <v>3.4244229847270726</v>
      </c>
      <c r="W163" s="57">
        <v>11.2</v>
      </c>
      <c r="X163" s="57">
        <f t="shared" si="17"/>
        <v>10.284545499707935</v>
      </c>
      <c r="Y163" s="57">
        <f t="shared" si="24"/>
        <v>4.131609996704554</v>
      </c>
      <c r="Z163" s="57">
        <f t="shared" si="25"/>
        <v>0</v>
      </c>
      <c r="AA163" s="57">
        <f t="shared" si="26"/>
        <v>18.627727321889708</v>
      </c>
      <c r="AB163" s="57">
        <f t="shared" si="27"/>
        <v>4.131609996704554</v>
      </c>
      <c r="AC163" s="57">
        <f t="shared" si="28"/>
        <v>11.2</v>
      </c>
      <c r="AD163" s="57">
        <f t="shared" si="29"/>
        <v>0</v>
      </c>
      <c r="AE163" s="57">
        <f t="shared" si="30"/>
        <v>11.2</v>
      </c>
    </row>
    <row r="164" spans="1:31" ht="12.75">
      <c r="A164" s="57"/>
      <c r="B164" s="57"/>
      <c r="C164" s="57">
        <v>470</v>
      </c>
      <c r="D164" s="57">
        <f t="shared" si="32"/>
        <v>4.811581064321011</v>
      </c>
      <c r="E164" s="57"/>
      <c r="F164" s="57">
        <f t="shared" si="18"/>
        <v>2.0783189280863037</v>
      </c>
      <c r="G164" s="57"/>
      <c r="H164" s="57"/>
      <c r="I164" s="57">
        <f t="shared" si="19"/>
        <v>2.0783189280863037</v>
      </c>
      <c r="J164" s="57">
        <f t="shared" si="20"/>
        <v>470</v>
      </c>
      <c r="K164" s="57"/>
      <c r="L164" s="57"/>
      <c r="M164" s="64"/>
      <c r="N164" s="57"/>
      <c r="O164" s="57"/>
      <c r="P164" s="65"/>
      <c r="Q164" s="57"/>
      <c r="R164" s="57"/>
      <c r="S164" s="66">
        <f t="shared" si="31"/>
        <v>5.9061892</v>
      </c>
      <c r="T164" s="66">
        <f t="shared" si="21"/>
        <v>3.387992952974658</v>
      </c>
      <c r="U164" s="57">
        <f t="shared" si="22"/>
        <v>470</v>
      </c>
      <c r="V164" s="57">
        <f t="shared" si="23"/>
        <v>3.387992952974658</v>
      </c>
      <c r="W164" s="57">
        <v>11.3</v>
      </c>
      <c r="X164" s="57">
        <f t="shared" si="17"/>
        <v>12.61665602441063</v>
      </c>
      <c r="Y164" s="57">
        <f t="shared" si="24"/>
        <v>4.2598029851119</v>
      </c>
      <c r="Z164" s="57">
        <f t="shared" si="25"/>
        <v>0</v>
      </c>
      <c r="AA164" s="57">
        <f t="shared" si="26"/>
        <v>18.627727321889708</v>
      </c>
      <c r="AB164" s="57">
        <f t="shared" si="27"/>
        <v>4.2598029851119</v>
      </c>
      <c r="AC164" s="57">
        <f t="shared" si="28"/>
        <v>11.3</v>
      </c>
      <c r="AD164" s="57">
        <f t="shared" si="29"/>
        <v>0</v>
      </c>
      <c r="AE164" s="57">
        <f t="shared" si="30"/>
        <v>11.3</v>
      </c>
    </row>
    <row r="165" spans="1:31" ht="12.75">
      <c r="A165" s="57"/>
      <c r="B165" s="57"/>
      <c r="C165" s="57">
        <v>475</v>
      </c>
      <c r="D165" s="57">
        <f t="shared" si="32"/>
        <v>4.863853664914057</v>
      </c>
      <c r="E165" s="57"/>
      <c r="F165" s="57">
        <f t="shared" si="18"/>
        <v>2.055982907573083</v>
      </c>
      <c r="G165" s="57"/>
      <c r="H165" s="57"/>
      <c r="I165" s="57">
        <f t="shared" si="19"/>
        <v>2.055982907573083</v>
      </c>
      <c r="J165" s="57">
        <f t="shared" si="20"/>
        <v>475</v>
      </c>
      <c r="K165" s="57"/>
      <c r="L165" s="57"/>
      <c r="M165" s="64"/>
      <c r="N165" s="57"/>
      <c r="O165" s="57"/>
      <c r="P165" s="65"/>
      <c r="Q165" s="57"/>
      <c r="R165" s="57"/>
      <c r="S165" s="66">
        <f t="shared" si="31"/>
        <v>5.969021</v>
      </c>
      <c r="T165" s="66">
        <f t="shared" si="21"/>
        <v>3.352329869259135</v>
      </c>
      <c r="U165" s="57">
        <f t="shared" si="22"/>
        <v>475</v>
      </c>
      <c r="V165" s="57">
        <f t="shared" si="23"/>
        <v>3.352329869259135</v>
      </c>
      <c r="W165" s="57">
        <v>11.4</v>
      </c>
      <c r="X165" s="57">
        <f t="shared" si="17"/>
        <v>13.911154258105668</v>
      </c>
      <c r="Y165" s="57">
        <f t="shared" si="24"/>
        <v>4.037663529956468</v>
      </c>
      <c r="Z165" s="57">
        <f t="shared" si="25"/>
        <v>0</v>
      </c>
      <c r="AA165" s="57">
        <f t="shared" si="26"/>
        <v>18.627727321889708</v>
      </c>
      <c r="AB165" s="57">
        <f t="shared" si="27"/>
        <v>4.037663529956468</v>
      </c>
      <c r="AC165" s="57">
        <f t="shared" si="28"/>
        <v>11.4</v>
      </c>
      <c r="AD165" s="57">
        <f t="shared" si="29"/>
        <v>0</v>
      </c>
      <c r="AE165" s="57">
        <f t="shared" si="30"/>
        <v>11.4</v>
      </c>
    </row>
    <row r="166" spans="1:31" ht="12.75">
      <c r="A166" s="57"/>
      <c r="B166" s="57"/>
      <c r="C166" s="57">
        <v>480</v>
      </c>
      <c r="D166" s="57">
        <f t="shared" si="32"/>
        <v>4.917133411080535</v>
      </c>
      <c r="E166" s="57"/>
      <c r="F166" s="57">
        <f t="shared" si="18"/>
        <v>2.0337052432755756</v>
      </c>
      <c r="G166" s="57"/>
      <c r="H166" s="57"/>
      <c r="I166" s="57">
        <f t="shared" si="19"/>
        <v>2.0337052432755756</v>
      </c>
      <c r="J166" s="57">
        <f t="shared" si="20"/>
        <v>480</v>
      </c>
      <c r="K166" s="57"/>
      <c r="L166" s="57"/>
      <c r="M166" s="64"/>
      <c r="N166" s="57"/>
      <c r="O166" s="57"/>
      <c r="P166" s="65"/>
      <c r="Q166" s="57"/>
      <c r="R166" s="57"/>
      <c r="S166" s="66">
        <f t="shared" si="31"/>
        <v>6.031852799999999</v>
      </c>
      <c r="T166" s="66">
        <f t="shared" si="21"/>
        <v>3.317409766454352</v>
      </c>
      <c r="U166" s="57">
        <f t="shared" si="22"/>
        <v>480</v>
      </c>
      <c r="V166" s="57">
        <f t="shared" si="23"/>
        <v>3.317409766454352</v>
      </c>
      <c r="W166" s="57">
        <v>11.5</v>
      </c>
      <c r="X166" s="57">
        <f t="shared" si="17"/>
        <v>14.061578767956243</v>
      </c>
      <c r="Y166" s="57">
        <f t="shared" si="24"/>
        <v>3.483460705749049</v>
      </c>
      <c r="Z166" s="57">
        <f t="shared" si="25"/>
        <v>0</v>
      </c>
      <c r="AA166" s="57">
        <f t="shared" si="26"/>
        <v>18.627727321889708</v>
      </c>
      <c r="AB166" s="57">
        <f t="shared" si="27"/>
        <v>3.483460705749049</v>
      </c>
      <c r="AC166" s="57">
        <f t="shared" si="28"/>
        <v>11.5</v>
      </c>
      <c r="AD166" s="57">
        <f t="shared" si="29"/>
        <v>0</v>
      </c>
      <c r="AE166" s="57">
        <f t="shared" si="30"/>
        <v>11.5</v>
      </c>
    </row>
    <row r="167" spans="1:31" ht="12.75">
      <c r="A167" s="57"/>
      <c r="B167" s="57"/>
      <c r="C167" s="57">
        <v>485</v>
      </c>
      <c r="D167" s="57">
        <f t="shared" si="32"/>
        <v>4.971357088945409</v>
      </c>
      <c r="E167" s="57"/>
      <c r="F167" s="57">
        <f t="shared" si="18"/>
        <v>2.0115231758822087</v>
      </c>
      <c r="G167" s="57"/>
      <c r="H167" s="57"/>
      <c r="I167" s="57">
        <f t="shared" si="19"/>
        <v>2.0115231758822087</v>
      </c>
      <c r="J167" s="57">
        <f t="shared" si="20"/>
        <v>485</v>
      </c>
      <c r="K167" s="57"/>
      <c r="L167" s="57"/>
      <c r="M167" s="64"/>
      <c r="N167" s="57"/>
      <c r="O167" s="57"/>
      <c r="P167" s="65"/>
      <c r="Q167" s="57"/>
      <c r="R167" s="57"/>
      <c r="S167" s="66">
        <f t="shared" si="31"/>
        <v>6.0946846</v>
      </c>
      <c r="T167" s="66">
        <f t="shared" si="21"/>
        <v>3.283209665769256</v>
      </c>
      <c r="U167" s="57">
        <f t="shared" si="22"/>
        <v>485</v>
      </c>
      <c r="V167" s="57">
        <f t="shared" si="23"/>
        <v>3.283209665769256</v>
      </c>
      <c r="W167" s="57">
        <v>11.6</v>
      </c>
      <c r="X167" s="57">
        <f t="shared" si="17"/>
        <v>13.055558421707632</v>
      </c>
      <c r="Y167" s="57">
        <f t="shared" si="24"/>
        <v>2.6427729653694008</v>
      </c>
      <c r="Z167" s="57">
        <f t="shared" si="25"/>
        <v>0</v>
      </c>
      <c r="AA167" s="57">
        <f t="shared" si="26"/>
        <v>18.627727321889708</v>
      </c>
      <c r="AB167" s="57">
        <f t="shared" si="27"/>
        <v>2.6427729653694008</v>
      </c>
      <c r="AC167" s="57">
        <f t="shared" si="28"/>
        <v>11.6</v>
      </c>
      <c r="AD167" s="57">
        <f t="shared" si="29"/>
        <v>0</v>
      </c>
      <c r="AE167" s="57">
        <f t="shared" si="30"/>
        <v>11.6</v>
      </c>
    </row>
    <row r="168" spans="1:31" ht="12.75">
      <c r="A168" s="57"/>
      <c r="B168" s="57"/>
      <c r="C168" s="57">
        <v>490</v>
      </c>
      <c r="D168" s="57">
        <f t="shared" si="32"/>
        <v>5.026465203882033</v>
      </c>
      <c r="E168" s="57"/>
      <c r="F168" s="57">
        <f t="shared" si="18"/>
        <v>1.989469655987435</v>
      </c>
      <c r="G168" s="57"/>
      <c r="H168" s="57"/>
      <c r="I168" s="57">
        <f t="shared" si="19"/>
        <v>1.989469655987435</v>
      </c>
      <c r="J168" s="57">
        <f t="shared" si="20"/>
        <v>490</v>
      </c>
      <c r="K168" s="57"/>
      <c r="L168" s="57"/>
      <c r="M168" s="64"/>
      <c r="N168" s="57"/>
      <c r="O168" s="57"/>
      <c r="P168" s="65"/>
      <c r="Q168" s="57"/>
      <c r="R168" s="57"/>
      <c r="S168" s="66">
        <f t="shared" si="31"/>
        <v>6.1575164</v>
      </c>
      <c r="T168" s="66">
        <f t="shared" si="21"/>
        <v>3.2497075263226303</v>
      </c>
      <c r="U168" s="57">
        <f t="shared" si="22"/>
        <v>490</v>
      </c>
      <c r="V168" s="57">
        <f t="shared" si="23"/>
        <v>3.2497075263226303</v>
      </c>
      <c r="W168" s="57">
        <v>11.7</v>
      </c>
      <c r="X168" s="57">
        <f t="shared" si="17"/>
        <v>10.975829807743603</v>
      </c>
      <c r="Y168" s="57">
        <f t="shared" si="24"/>
        <v>1.5847397012706097</v>
      </c>
      <c r="Z168" s="57">
        <f t="shared" si="25"/>
        <v>0</v>
      </c>
      <c r="AA168" s="57">
        <f t="shared" si="26"/>
        <v>18.627727321889708</v>
      </c>
      <c r="AB168" s="57">
        <f t="shared" si="27"/>
        <v>1.5847397012706097</v>
      </c>
      <c r="AC168" s="57">
        <f t="shared" si="28"/>
        <v>11.7</v>
      </c>
      <c r="AD168" s="57">
        <f t="shared" si="29"/>
        <v>0</v>
      </c>
      <c r="AE168" s="57">
        <f t="shared" si="30"/>
        <v>11.7</v>
      </c>
    </row>
    <row r="169" spans="1:31" ht="12.75">
      <c r="A169" s="57"/>
      <c r="B169" s="57"/>
      <c r="C169" s="57">
        <v>495</v>
      </c>
      <c r="D169" s="57">
        <f t="shared" si="32"/>
        <v>5.082401797037295</v>
      </c>
      <c r="E169" s="57"/>
      <c r="F169" s="57">
        <f t="shared" si="18"/>
        <v>1.9675736786157563</v>
      </c>
      <c r="G169" s="57"/>
      <c r="H169" s="57"/>
      <c r="I169" s="57">
        <f t="shared" si="19"/>
        <v>1.9675736786157563</v>
      </c>
      <c r="J169" s="57">
        <f t="shared" si="20"/>
        <v>495</v>
      </c>
      <c r="K169" s="57"/>
      <c r="L169" s="57"/>
      <c r="M169" s="64"/>
      <c r="N169" s="57"/>
      <c r="O169" s="57"/>
      <c r="P169" s="65"/>
      <c r="Q169" s="57"/>
      <c r="R169" s="57"/>
      <c r="S169" s="66">
        <f t="shared" si="31"/>
        <v>6.220348199999999</v>
      </c>
      <c r="T169" s="66">
        <f t="shared" si="21"/>
        <v>3.2168821977739173</v>
      </c>
      <c r="U169" s="57">
        <f t="shared" si="22"/>
        <v>495</v>
      </c>
      <c r="V169" s="57">
        <f t="shared" si="23"/>
        <v>3.2168821977739173</v>
      </c>
      <c r="W169" s="57">
        <v>11.8</v>
      </c>
      <c r="X169" s="57">
        <f t="shared" si="17"/>
        <v>7.99343285674262</v>
      </c>
      <c r="Y169" s="57">
        <f t="shared" si="24"/>
        <v>0.3963751204659829</v>
      </c>
      <c r="Z169" s="57">
        <f t="shared" si="25"/>
        <v>0</v>
      </c>
      <c r="AA169" s="57">
        <f t="shared" si="26"/>
        <v>18.627727321889708</v>
      </c>
      <c r="AB169" s="57">
        <f t="shared" si="27"/>
        <v>0.3963751204659829</v>
      </c>
      <c r="AC169" s="57">
        <f t="shared" si="28"/>
        <v>11.8</v>
      </c>
      <c r="AD169" s="57">
        <f t="shared" si="29"/>
        <v>0</v>
      </c>
      <c r="AE169" s="57">
        <f t="shared" si="30"/>
        <v>11.8</v>
      </c>
    </row>
    <row r="170" spans="1:31" ht="12.75">
      <c r="A170" s="57"/>
      <c r="B170" s="57"/>
      <c r="C170" s="57">
        <v>500</v>
      </c>
      <c r="D170" s="57">
        <f t="shared" si="32"/>
        <v>5.139114264277943</v>
      </c>
      <c r="E170" s="57"/>
      <c r="F170" s="57">
        <f t="shared" si="18"/>
        <v>1.9458606066633202</v>
      </c>
      <c r="G170" s="57"/>
      <c r="H170" s="57"/>
      <c r="I170" s="57">
        <f t="shared" si="19"/>
        <v>1.9458606066633202</v>
      </c>
      <c r="J170" s="57">
        <f t="shared" si="20"/>
        <v>500</v>
      </c>
      <c r="K170" s="57"/>
      <c r="L170" s="57"/>
      <c r="M170" s="64"/>
      <c r="N170" s="57"/>
      <c r="O170" s="57"/>
      <c r="P170" s="65"/>
      <c r="Q170" s="57"/>
      <c r="R170" s="57"/>
      <c r="S170" s="66">
        <f t="shared" si="31"/>
        <v>6.28318</v>
      </c>
      <c r="T170" s="66">
        <f t="shared" si="21"/>
        <v>3.1847133757961785</v>
      </c>
      <c r="U170" s="57">
        <f t="shared" si="22"/>
        <v>500</v>
      </c>
      <c r="V170" s="57">
        <f t="shared" si="23"/>
        <v>3.1847133757961785</v>
      </c>
      <c r="W170" s="57">
        <v>11.9</v>
      </c>
      <c r="X170" s="57">
        <f t="shared" si="17"/>
        <v>4.353644266986285</v>
      </c>
      <c r="Y170" s="57">
        <f t="shared" si="24"/>
        <v>-0.8245879314429809</v>
      </c>
      <c r="Z170" s="57">
        <f t="shared" si="25"/>
        <v>0</v>
      </c>
      <c r="AA170" s="57">
        <f t="shared" si="26"/>
        <v>18.627727321889708</v>
      </c>
      <c r="AB170" s="57">
        <f t="shared" si="27"/>
        <v>-0.8245879314429809</v>
      </c>
      <c r="AC170" s="57">
        <f t="shared" si="28"/>
        <v>11.9</v>
      </c>
      <c r="AD170" s="57">
        <f t="shared" si="29"/>
        <v>0</v>
      </c>
      <c r="AE170" s="57">
        <f t="shared" si="30"/>
        <v>11.9</v>
      </c>
    </row>
    <row r="171" spans="1:31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>
        <v>12</v>
      </c>
      <c r="X171" s="57">
        <f t="shared" si="17"/>
        <v>0.3558055890481528</v>
      </c>
      <c r="Y171" s="57">
        <f t="shared" si="24"/>
        <v>-1.9777356627926514</v>
      </c>
      <c r="Z171" s="57">
        <f t="shared" si="25"/>
        <v>0</v>
      </c>
      <c r="AA171" s="57">
        <f t="shared" si="26"/>
        <v>18.627727321889708</v>
      </c>
      <c r="AB171" s="57">
        <f t="shared" si="27"/>
        <v>-1.9777356627926514</v>
      </c>
      <c r="AC171" s="57">
        <f t="shared" si="28"/>
        <v>12</v>
      </c>
      <c r="AD171" s="57">
        <f t="shared" si="29"/>
        <v>0</v>
      </c>
      <c r="AE171" s="57">
        <f t="shared" si="30"/>
        <v>12</v>
      </c>
    </row>
    <row r="172" spans="1:31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>
        <v>12.1</v>
      </c>
      <c r="X172" s="57">
        <f t="shared" si="17"/>
        <v>-3.671295062244093</v>
      </c>
      <c r="Y172" s="57">
        <f t="shared" si="24"/>
        <v>-2.9682315133184733</v>
      </c>
      <c r="Z172" s="57">
        <f t="shared" si="25"/>
        <v>0</v>
      </c>
      <c r="AA172" s="57">
        <f t="shared" si="26"/>
        <v>18.627727321889708</v>
      </c>
      <c r="AB172" s="57">
        <f t="shared" si="27"/>
        <v>-2.9682315133184733</v>
      </c>
      <c r="AC172" s="57">
        <f t="shared" si="28"/>
        <v>12.1</v>
      </c>
      <c r="AD172" s="57">
        <f t="shared" si="29"/>
        <v>0</v>
      </c>
      <c r="AE172" s="57">
        <f t="shared" si="30"/>
        <v>12.1</v>
      </c>
    </row>
    <row r="173" spans="1:31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>
        <v>12.2</v>
      </c>
      <c r="X173" s="57">
        <f t="shared" si="17"/>
        <v>-7.396463024468154</v>
      </c>
      <c r="Y173" s="57">
        <f t="shared" si="24"/>
        <v>-3.7146156519282383</v>
      </c>
      <c r="Z173" s="57">
        <f t="shared" si="25"/>
        <v>0</v>
      </c>
      <c r="AA173" s="57">
        <f t="shared" si="26"/>
        <v>18.627727321889708</v>
      </c>
      <c r="AB173" s="57">
        <f t="shared" si="27"/>
        <v>-3.7146156519282383</v>
      </c>
      <c r="AC173" s="57">
        <f t="shared" si="28"/>
        <v>12.2</v>
      </c>
      <c r="AD173" s="57">
        <f t="shared" si="29"/>
        <v>0</v>
      </c>
      <c r="AE173" s="57">
        <f t="shared" si="30"/>
        <v>12.2</v>
      </c>
    </row>
    <row r="174" spans="1:31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>
        <v>12.3</v>
      </c>
      <c r="X174" s="57">
        <f t="shared" si="17"/>
        <v>-10.513335022268498</v>
      </c>
      <c r="Y174" s="57">
        <f t="shared" si="24"/>
        <v>-4.1555043526539475</v>
      </c>
      <c r="Z174" s="57">
        <f t="shared" si="25"/>
        <v>0</v>
      </c>
      <c r="AA174" s="57">
        <f t="shared" si="26"/>
        <v>18.627727321889708</v>
      </c>
      <c r="AB174" s="57">
        <f t="shared" si="27"/>
        <v>-4.1555043526539475</v>
      </c>
      <c r="AC174" s="57">
        <f t="shared" si="28"/>
        <v>12.3</v>
      </c>
      <c r="AD174" s="57">
        <f t="shared" si="29"/>
        <v>0</v>
      </c>
      <c r="AE174" s="57">
        <f t="shared" si="30"/>
        <v>12.3</v>
      </c>
    </row>
    <row r="175" spans="1:31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>
        <v>12.4</v>
      </c>
      <c r="X175" s="57">
        <f t="shared" si="17"/>
        <v>-12.765574932336568</v>
      </c>
      <c r="Y175" s="57">
        <f t="shared" si="24"/>
        <v>-4.254638282281298</v>
      </c>
      <c r="Z175" s="57">
        <f t="shared" si="25"/>
        <v>0</v>
      </c>
      <c r="AA175" s="57">
        <f t="shared" si="26"/>
        <v>18.627727321889708</v>
      </c>
      <c r="AB175" s="57">
        <f t="shared" si="27"/>
        <v>-4.254638282281298</v>
      </c>
      <c r="AC175" s="57">
        <f t="shared" si="28"/>
        <v>12.4</v>
      </c>
      <c r="AD175" s="57">
        <f t="shared" si="29"/>
        <v>0</v>
      </c>
      <c r="AE175" s="57">
        <f t="shared" si="30"/>
        <v>12.4</v>
      </c>
    </row>
    <row r="176" spans="1:31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>
        <v>12.5</v>
      </c>
      <c r="X176" s="57">
        <f t="shared" si="17"/>
        <v>-13.967955242052307</v>
      </c>
      <c r="Y176" s="57">
        <f t="shared" si="24"/>
        <v>-4.003864521079561</v>
      </c>
      <c r="Z176" s="57">
        <f t="shared" si="25"/>
        <v>0</v>
      </c>
      <c r="AA176" s="57">
        <f t="shared" si="26"/>
        <v>18.627727321889708</v>
      </c>
      <c r="AB176" s="57">
        <f t="shared" si="27"/>
        <v>-4.003864521079561</v>
      </c>
      <c r="AC176" s="57">
        <f t="shared" si="28"/>
        <v>12.5</v>
      </c>
      <c r="AD176" s="57">
        <f t="shared" si="29"/>
        <v>0</v>
      </c>
      <c r="AE176" s="57">
        <f t="shared" si="30"/>
        <v>12.5</v>
      </c>
    </row>
    <row r="177" spans="1:31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>
        <v>12.6</v>
      </c>
      <c r="X177" s="57">
        <f t="shared" si="17"/>
        <v>-14.021590431717577</v>
      </c>
      <c r="Y177" s="57">
        <f t="shared" si="24"/>
        <v>-3.423807070874711</v>
      </c>
      <c r="Z177" s="57">
        <f t="shared" si="25"/>
        <v>0</v>
      </c>
      <c r="AA177" s="57">
        <f t="shared" si="26"/>
        <v>18.627727321889708</v>
      </c>
      <c r="AB177" s="57">
        <f t="shared" si="27"/>
        <v>-3.423807070874711</v>
      </c>
      <c r="AC177" s="57">
        <f t="shared" si="28"/>
        <v>12.6</v>
      </c>
      <c r="AD177" s="57">
        <f t="shared" si="29"/>
        <v>0</v>
      </c>
      <c r="AE177" s="57">
        <f t="shared" si="30"/>
        <v>12.6</v>
      </c>
    </row>
    <row r="178" spans="1:31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>
        <v>12.7</v>
      </c>
      <c r="X178" s="57">
        <f t="shared" si="17"/>
        <v>-12.922069464690058</v>
      </c>
      <c r="Y178" s="57">
        <f t="shared" si="24"/>
        <v>-2.562170706898675</v>
      </c>
      <c r="Z178" s="57">
        <f t="shared" si="25"/>
        <v>0</v>
      </c>
      <c r="AA178" s="57">
        <f t="shared" si="26"/>
        <v>18.627727321889708</v>
      </c>
      <c r="AB178" s="57">
        <f t="shared" si="27"/>
        <v>-2.562170706898675</v>
      </c>
      <c r="AC178" s="57">
        <f t="shared" si="28"/>
        <v>12.7</v>
      </c>
      <c r="AD178" s="57">
        <f t="shared" si="29"/>
        <v>0</v>
      </c>
      <c r="AE178" s="57">
        <f t="shared" si="30"/>
        <v>12.7</v>
      </c>
    </row>
    <row r="179" spans="1:31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>
        <v>12.8</v>
      </c>
      <c r="X179" s="57">
        <f aca="true" t="shared" si="33" ref="X179:X242">$P$2*SIN(6.28318*$D$14*W179/1000)</f>
        <v>-10.759818557504534</v>
      </c>
      <c r="Y179" s="57">
        <f t="shared" si="24"/>
        <v>-1.4898176671256704</v>
      </c>
      <c r="Z179" s="57">
        <f t="shared" si="25"/>
        <v>0</v>
      </c>
      <c r="AA179" s="57">
        <f t="shared" si="26"/>
        <v>18.627727321889708</v>
      </c>
      <c r="AB179" s="57">
        <f t="shared" si="27"/>
        <v>-1.4898176671256704</v>
      </c>
      <c r="AC179" s="57">
        <f t="shared" si="28"/>
        <v>12.8</v>
      </c>
      <c r="AD179" s="57">
        <f t="shared" si="29"/>
        <v>0</v>
      </c>
      <c r="AE179" s="57">
        <f t="shared" si="30"/>
        <v>12.8</v>
      </c>
    </row>
    <row r="180" spans="1:31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>
        <v>12.9</v>
      </c>
      <c r="X180" s="57">
        <f t="shared" si="33"/>
        <v>-7.71266439523486</v>
      </c>
      <c r="Y180" s="57">
        <f aca="true" t="shared" si="34" ref="Y180:Y243">$P$3*1.41421*SIN(6.28318*$D$14*W180/1000+(3.1416*$U$3/180))</f>
        <v>-0.2949398379172624</v>
      </c>
      <c r="Z180" s="57">
        <f aca="true" t="shared" si="35" ref="Z180:Z243">X180*Y180*$L$45</f>
        <v>0</v>
      </c>
      <c r="AA180" s="57">
        <f aca="true" t="shared" si="36" ref="AA180:AA243">$D$8*$D$3*COS(3.1416*($U$3)/180)*$S$45</f>
        <v>18.627727321889708</v>
      </c>
      <c r="AB180" s="57">
        <f aca="true" t="shared" si="37" ref="AB180:AB243">Y180*$G$45</f>
        <v>-0.2949398379172624</v>
      </c>
      <c r="AC180" s="57">
        <f aca="true" t="shared" si="38" ref="AC180:AC243">W180*$G$45</f>
        <v>12.9</v>
      </c>
      <c r="AD180" s="57">
        <f aca="true" t="shared" si="39" ref="AD180:AD243">W180*$L$45</f>
        <v>0</v>
      </c>
      <c r="AE180" s="57">
        <f aca="true" t="shared" si="40" ref="AE180:AE243">W180*$S$45</f>
        <v>12.9</v>
      </c>
    </row>
    <row r="181" spans="1:31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>
        <v>13</v>
      </c>
      <c r="X181" s="57">
        <f t="shared" si="33"/>
        <v>-4.031209404169721</v>
      </c>
      <c r="Y181" s="57">
        <f t="shared" si="34"/>
        <v>0.9241942760260426</v>
      </c>
      <c r="Z181" s="57">
        <f t="shared" si="35"/>
        <v>0</v>
      </c>
      <c r="AA181" s="57">
        <f t="shared" si="36"/>
        <v>18.627727321889708</v>
      </c>
      <c r="AB181" s="57">
        <f t="shared" si="37"/>
        <v>0.9241942760260426</v>
      </c>
      <c r="AC181" s="57">
        <f t="shared" si="38"/>
        <v>13</v>
      </c>
      <c r="AD181" s="57">
        <f t="shared" si="39"/>
        <v>0</v>
      </c>
      <c r="AE181" s="57">
        <f t="shared" si="40"/>
        <v>13</v>
      </c>
    </row>
    <row r="182" spans="1:31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>
        <v>13.1</v>
      </c>
      <c r="X182" s="57">
        <f t="shared" si="33"/>
        <v>-0.018221840820774587</v>
      </c>
      <c r="Y182" s="57">
        <f t="shared" si="34"/>
        <v>2.0673212975807065</v>
      </c>
      <c r="Z182" s="57">
        <f t="shared" si="35"/>
        <v>0</v>
      </c>
      <c r="AA182" s="57">
        <f t="shared" si="36"/>
        <v>18.627727321889708</v>
      </c>
      <c r="AB182" s="57">
        <f t="shared" si="37"/>
        <v>2.0673212975807065</v>
      </c>
      <c r="AC182" s="57">
        <f t="shared" si="38"/>
        <v>13.1</v>
      </c>
      <c r="AD182" s="57">
        <f t="shared" si="39"/>
        <v>0</v>
      </c>
      <c r="AE182" s="57">
        <f t="shared" si="40"/>
        <v>13.1</v>
      </c>
    </row>
    <row r="183" spans="1:31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>
        <v>13.2</v>
      </c>
      <c r="X183" s="57">
        <f t="shared" si="33"/>
        <v>3.9962643134356077</v>
      </c>
      <c r="Y183" s="57">
        <f t="shared" si="34"/>
        <v>3.040428784348881</v>
      </c>
      <c r="Z183" s="57">
        <f t="shared" si="35"/>
        <v>0</v>
      </c>
      <c r="AA183" s="57">
        <f t="shared" si="36"/>
        <v>18.627727321889708</v>
      </c>
      <c r="AB183" s="57">
        <f t="shared" si="37"/>
        <v>3.040428784348881</v>
      </c>
      <c r="AC183" s="57">
        <f t="shared" si="38"/>
        <v>13.2</v>
      </c>
      <c r="AD183" s="57">
        <f t="shared" si="39"/>
        <v>0</v>
      </c>
      <c r="AE183" s="57">
        <f t="shared" si="40"/>
        <v>13.2</v>
      </c>
    </row>
    <row r="184" spans="1:31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>
        <v>13.3</v>
      </c>
      <c r="X184" s="57">
        <f t="shared" si="33"/>
        <v>7.6820918309095525</v>
      </c>
      <c r="Y184" s="57">
        <f t="shared" si="34"/>
        <v>3.7634869497699612</v>
      </c>
      <c r="Z184" s="57">
        <f t="shared" si="35"/>
        <v>0</v>
      </c>
      <c r="AA184" s="57">
        <f t="shared" si="36"/>
        <v>18.627727321889708</v>
      </c>
      <c r="AB184" s="57">
        <f t="shared" si="37"/>
        <v>3.7634869497699612</v>
      </c>
      <c r="AC184" s="57">
        <f t="shared" si="38"/>
        <v>13.3</v>
      </c>
      <c r="AD184" s="57">
        <f t="shared" si="39"/>
        <v>0</v>
      </c>
      <c r="AE184" s="57">
        <f t="shared" si="40"/>
        <v>13.3</v>
      </c>
    </row>
    <row r="185" spans="1:31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>
        <v>13.4</v>
      </c>
      <c r="X185" s="57">
        <f t="shared" si="33"/>
        <v>10.736132852106014</v>
      </c>
      <c r="Y185" s="57">
        <f t="shared" si="34"/>
        <v>4.177030430113438</v>
      </c>
      <c r="Z185" s="57">
        <f t="shared" si="35"/>
        <v>0</v>
      </c>
      <c r="AA185" s="57">
        <f t="shared" si="36"/>
        <v>18.627727321889708</v>
      </c>
      <c r="AB185" s="57">
        <f t="shared" si="37"/>
        <v>4.177030430113438</v>
      </c>
      <c r="AC185" s="57">
        <f t="shared" si="38"/>
        <v>13.4</v>
      </c>
      <c r="AD185" s="57">
        <f t="shared" si="39"/>
        <v>0</v>
      </c>
      <c r="AE185" s="57">
        <f t="shared" si="40"/>
        <v>13.4</v>
      </c>
    </row>
    <row r="186" spans="1:31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>
        <v>13.5</v>
      </c>
      <c r="X186" s="57">
        <f t="shared" si="33"/>
        <v>12.907218565360193</v>
      </c>
      <c r="Y186" s="57">
        <f t="shared" si="34"/>
        <v>4.247048803185015</v>
      </c>
      <c r="Z186" s="57">
        <f t="shared" si="35"/>
        <v>0</v>
      </c>
      <c r="AA186" s="57">
        <f t="shared" si="36"/>
        <v>18.627727321889708</v>
      </c>
      <c r="AB186" s="57">
        <f t="shared" si="37"/>
        <v>4.247048803185015</v>
      </c>
      <c r="AC186" s="57">
        <f t="shared" si="38"/>
        <v>13.5</v>
      </c>
      <c r="AD186" s="57">
        <f t="shared" si="39"/>
        <v>0</v>
      </c>
      <c r="AE186" s="57">
        <f t="shared" si="40"/>
        <v>13.5</v>
      </c>
    </row>
    <row r="187" spans="1:31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>
        <v>13.6</v>
      </c>
      <c r="X187" s="57">
        <f t="shared" si="33"/>
        <v>14.016795698192844</v>
      </c>
      <c r="Y187" s="57">
        <f t="shared" si="34"/>
        <v>3.9677836553166896</v>
      </c>
      <c r="Z187" s="57">
        <f t="shared" si="35"/>
        <v>0</v>
      </c>
      <c r="AA187" s="57">
        <f t="shared" si="36"/>
        <v>18.627727321889708</v>
      </c>
      <c r="AB187" s="57">
        <f t="shared" si="37"/>
        <v>3.9677836553166896</v>
      </c>
      <c r="AC187" s="57">
        <f t="shared" si="38"/>
        <v>13.6</v>
      </c>
      <c r="AD187" s="57">
        <f t="shared" si="39"/>
        <v>0</v>
      </c>
      <c r="AE187" s="57">
        <f t="shared" si="40"/>
        <v>13.6</v>
      </c>
    </row>
    <row r="188" spans="1:31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>
        <v>13.7</v>
      </c>
      <c r="X188" s="57">
        <f t="shared" si="33"/>
        <v>13.973611000248207</v>
      </c>
      <c r="Y188" s="57">
        <f t="shared" si="34"/>
        <v>3.362202161750269</v>
      </c>
      <c r="Z188" s="57">
        <f t="shared" si="35"/>
        <v>0</v>
      </c>
      <c r="AA188" s="57">
        <f t="shared" si="36"/>
        <v>18.627727321889708</v>
      </c>
      <c r="AB188" s="57">
        <f t="shared" si="37"/>
        <v>3.362202161750269</v>
      </c>
      <c r="AC188" s="57">
        <f t="shared" si="38"/>
        <v>13.7</v>
      </c>
      <c r="AD188" s="57">
        <f t="shared" si="39"/>
        <v>0</v>
      </c>
      <c r="AE188" s="57">
        <f t="shared" si="40"/>
        <v>13.7</v>
      </c>
    </row>
    <row r="189" spans="1:31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>
        <v>13.8</v>
      </c>
      <c r="X189" s="57">
        <f t="shared" si="33"/>
        <v>12.78121604440618</v>
      </c>
      <c r="Y189" s="57">
        <f t="shared" si="34"/>
        <v>2.4801082324691754</v>
      </c>
      <c r="Z189" s="57">
        <f t="shared" si="35"/>
        <v>0</v>
      </c>
      <c r="AA189" s="57">
        <f t="shared" si="36"/>
        <v>18.627727321889708</v>
      </c>
      <c r="AB189" s="57">
        <f t="shared" si="37"/>
        <v>2.4801082324691754</v>
      </c>
      <c r="AC189" s="57">
        <f t="shared" si="38"/>
        <v>13.8</v>
      </c>
      <c r="AD189" s="57">
        <f t="shared" si="39"/>
        <v>0</v>
      </c>
      <c r="AE189" s="57">
        <f t="shared" si="40"/>
        <v>13.8</v>
      </c>
    </row>
    <row r="190" spans="1:31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>
        <v>13.9</v>
      </c>
      <c r="X190" s="57">
        <f t="shared" si="33"/>
        <v>10.537675140220943</v>
      </c>
      <c r="Y190" s="57">
        <f t="shared" si="34"/>
        <v>1.394046565614803</v>
      </c>
      <c r="Z190" s="57">
        <f t="shared" si="35"/>
        <v>0</v>
      </c>
      <c r="AA190" s="57">
        <f t="shared" si="36"/>
        <v>18.627727321889708</v>
      </c>
      <c r="AB190" s="57">
        <f t="shared" si="37"/>
        <v>1.394046565614803</v>
      </c>
      <c r="AC190" s="57">
        <f t="shared" si="38"/>
        <v>13.9</v>
      </c>
      <c r="AD190" s="57">
        <f t="shared" si="39"/>
        <v>0</v>
      </c>
      <c r="AE190" s="57">
        <f t="shared" si="40"/>
        <v>13.9</v>
      </c>
    </row>
    <row r="191" spans="1:31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>
        <v>14</v>
      </c>
      <c r="X191" s="57">
        <f t="shared" si="33"/>
        <v>7.427500381313576</v>
      </c>
      <c r="Y191" s="57">
        <f t="shared" si="34"/>
        <v>0.19333646514060537</v>
      </c>
      <c r="Z191" s="57">
        <f t="shared" si="35"/>
        <v>0</v>
      </c>
      <c r="AA191" s="57">
        <f t="shared" si="36"/>
        <v>18.627727321889708</v>
      </c>
      <c r="AB191" s="57">
        <f t="shared" si="37"/>
        <v>0.19333646514060537</v>
      </c>
      <c r="AC191" s="57">
        <f t="shared" si="38"/>
        <v>14</v>
      </c>
      <c r="AD191" s="57">
        <f t="shared" si="39"/>
        <v>0</v>
      </c>
      <c r="AE191" s="57">
        <f t="shared" si="40"/>
        <v>14</v>
      </c>
    </row>
    <row r="192" spans="1:31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>
        <v>14.1</v>
      </c>
      <c r="X192" s="57">
        <f t="shared" si="33"/>
        <v>3.706477100246043</v>
      </c>
      <c r="Y192" s="57">
        <f t="shared" si="34"/>
        <v>-1.0232739097122954</v>
      </c>
      <c r="Z192" s="57">
        <f t="shared" si="35"/>
        <v>0</v>
      </c>
      <c r="AA192" s="57">
        <f t="shared" si="36"/>
        <v>18.627727321889708</v>
      </c>
      <c r="AB192" s="57">
        <f t="shared" si="37"/>
        <v>-1.0232739097122954</v>
      </c>
      <c r="AC192" s="57">
        <f t="shared" si="38"/>
        <v>14.1</v>
      </c>
      <c r="AD192" s="57">
        <f t="shared" si="39"/>
        <v>0</v>
      </c>
      <c r="AE192" s="57">
        <f t="shared" si="40"/>
        <v>14.1</v>
      </c>
    </row>
    <row r="193" spans="1:31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>
        <v>14.2</v>
      </c>
      <c r="X193" s="57">
        <f t="shared" si="33"/>
        <v>-0.3193722922817998</v>
      </c>
      <c r="Y193" s="57">
        <f t="shared" si="34"/>
        <v>-2.1557287378236065</v>
      </c>
      <c r="Z193" s="57">
        <f t="shared" si="35"/>
        <v>0</v>
      </c>
      <c r="AA193" s="57">
        <f t="shared" si="36"/>
        <v>18.627727321889708</v>
      </c>
      <c r="AB193" s="57">
        <f t="shared" si="37"/>
        <v>-2.1557287378236065</v>
      </c>
      <c r="AC193" s="57">
        <f t="shared" si="38"/>
        <v>14.2</v>
      </c>
      <c r="AD193" s="57">
        <f t="shared" si="39"/>
        <v>0</v>
      </c>
      <c r="AE193" s="57">
        <f t="shared" si="40"/>
        <v>14.2</v>
      </c>
    </row>
    <row r="194" spans="1:31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>
        <v>14.3</v>
      </c>
      <c r="X194" s="57">
        <f t="shared" si="33"/>
        <v>-4.318956039202939</v>
      </c>
      <c r="Y194" s="57">
        <f t="shared" si="34"/>
        <v>-3.1108932736327226</v>
      </c>
      <c r="Z194" s="57">
        <f t="shared" si="35"/>
        <v>0</v>
      </c>
      <c r="AA194" s="57">
        <f t="shared" si="36"/>
        <v>18.627727321889708</v>
      </c>
      <c r="AB194" s="57">
        <f t="shared" si="37"/>
        <v>-3.1108932736327226</v>
      </c>
      <c r="AC194" s="57">
        <f t="shared" si="38"/>
        <v>14.3</v>
      </c>
      <c r="AD194" s="57">
        <f t="shared" si="39"/>
        <v>0</v>
      </c>
      <c r="AE194" s="57">
        <f t="shared" si="40"/>
        <v>14.3</v>
      </c>
    </row>
    <row r="195" spans="1:31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>
        <v>14.4</v>
      </c>
      <c r="X195" s="57">
        <f t="shared" si="33"/>
        <v>-7.963342508657864</v>
      </c>
      <c r="Y195" s="57">
        <f t="shared" si="34"/>
        <v>-3.8102133851753166</v>
      </c>
      <c r="Z195" s="57">
        <f t="shared" si="35"/>
        <v>0</v>
      </c>
      <c r="AA195" s="57">
        <f t="shared" si="36"/>
        <v>18.627727321889708</v>
      </c>
      <c r="AB195" s="57">
        <f t="shared" si="37"/>
        <v>-3.8102133851753166</v>
      </c>
      <c r="AC195" s="57">
        <f t="shared" si="38"/>
        <v>14.4</v>
      </c>
      <c r="AD195" s="57">
        <f t="shared" si="39"/>
        <v>0</v>
      </c>
      <c r="AE195" s="57">
        <f t="shared" si="40"/>
        <v>14.4</v>
      </c>
    </row>
    <row r="196" spans="1:31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>
        <v>14.5</v>
      </c>
      <c r="X196" s="57">
        <f t="shared" si="33"/>
        <v>-10.952812013704829</v>
      </c>
      <c r="Y196" s="57">
        <f t="shared" si="34"/>
        <v>-4.196175961078498</v>
      </c>
      <c r="Z196" s="57">
        <f t="shared" si="35"/>
        <v>0</v>
      </c>
      <c r="AA196" s="57">
        <f t="shared" si="36"/>
        <v>18.627727321889708</v>
      </c>
      <c r="AB196" s="57">
        <f t="shared" si="37"/>
        <v>-4.196175961078498</v>
      </c>
      <c r="AC196" s="57">
        <f t="shared" si="38"/>
        <v>14.5</v>
      </c>
      <c r="AD196" s="57">
        <f t="shared" si="39"/>
        <v>0</v>
      </c>
      <c r="AE196" s="57">
        <f t="shared" si="40"/>
        <v>14.5</v>
      </c>
    </row>
    <row r="197" spans="1:31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>
        <v>14.6</v>
      </c>
      <c r="X197" s="57">
        <f t="shared" si="33"/>
        <v>-13.041506198847095</v>
      </c>
      <c r="Y197" s="57">
        <f t="shared" si="34"/>
        <v>-4.237038873170491</v>
      </c>
      <c r="Z197" s="57">
        <f t="shared" si="35"/>
        <v>0</v>
      </c>
      <c r="AA197" s="57">
        <f t="shared" si="36"/>
        <v>18.627727321889708</v>
      </c>
      <c r="AB197" s="57">
        <f t="shared" si="37"/>
        <v>-4.237038873170491</v>
      </c>
      <c r="AC197" s="57">
        <f t="shared" si="38"/>
        <v>14.6</v>
      </c>
      <c r="AD197" s="57">
        <f t="shared" si="39"/>
        <v>0</v>
      </c>
      <c r="AE197" s="57">
        <f t="shared" si="40"/>
        <v>14.6</v>
      </c>
    </row>
    <row r="198" spans="1:31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>
        <v>14.7</v>
      </c>
      <c r="X198" s="57">
        <f t="shared" si="33"/>
        <v>-14.057647791686563</v>
      </c>
      <c r="Y198" s="57">
        <f t="shared" si="34"/>
        <v>-3.92944149564435</v>
      </c>
      <c r="Z198" s="57">
        <f t="shared" si="35"/>
        <v>0</v>
      </c>
      <c r="AA198" s="57">
        <f t="shared" si="36"/>
        <v>18.627727321889708</v>
      </c>
      <c r="AB198" s="57">
        <f t="shared" si="37"/>
        <v>-3.92944149564435</v>
      </c>
      <c r="AC198" s="57">
        <f t="shared" si="38"/>
        <v>14.7</v>
      </c>
      <c r="AD198" s="57">
        <f t="shared" si="39"/>
        <v>0</v>
      </c>
      <c r="AE198" s="57">
        <f t="shared" si="40"/>
        <v>14.7</v>
      </c>
    </row>
    <row r="199" spans="1:31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>
        <v>14.8</v>
      </c>
      <c r="X199" s="57">
        <f t="shared" si="33"/>
        <v>-13.91766781767918</v>
      </c>
      <c r="Y199" s="57">
        <f t="shared" si="34"/>
        <v>-3.2986810878519384</v>
      </c>
      <c r="Z199" s="57">
        <f t="shared" si="35"/>
        <v>0</v>
      </c>
      <c r="AA199" s="57">
        <f t="shared" si="36"/>
        <v>18.627727321889708</v>
      </c>
      <c r="AB199" s="57">
        <f t="shared" si="37"/>
        <v>-3.2986810878519384</v>
      </c>
      <c r="AC199" s="57">
        <f t="shared" si="38"/>
        <v>14.8</v>
      </c>
      <c r="AD199" s="57">
        <f t="shared" si="39"/>
        <v>0</v>
      </c>
      <c r="AE199" s="57">
        <f t="shared" si="40"/>
        <v>14.8</v>
      </c>
    </row>
    <row r="200" spans="1:31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>
        <v>14.9</v>
      </c>
      <c r="X200" s="57">
        <f t="shared" si="33"/>
        <v>-12.633078435137252</v>
      </c>
      <c r="Y200" s="57">
        <f t="shared" si="34"/>
        <v>-2.396632310601956</v>
      </c>
      <c r="Z200" s="57">
        <f t="shared" si="35"/>
        <v>0</v>
      </c>
      <c r="AA200" s="57">
        <f t="shared" si="36"/>
        <v>18.627727321889708</v>
      </c>
      <c r="AB200" s="57">
        <f t="shared" si="37"/>
        <v>-2.396632310601956</v>
      </c>
      <c r="AC200" s="57">
        <f t="shared" si="38"/>
        <v>14.9</v>
      </c>
      <c r="AD200" s="57">
        <f t="shared" si="39"/>
        <v>0</v>
      </c>
      <c r="AE200" s="57">
        <f t="shared" si="40"/>
        <v>14.9</v>
      </c>
    </row>
    <row r="201" spans="1:31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>
        <v>15</v>
      </c>
      <c r="X201" s="57">
        <f t="shared" si="33"/>
        <v>-10.309526158449733</v>
      </c>
      <c r="Y201" s="57">
        <f t="shared" si="34"/>
        <v>-1.2974809779922127</v>
      </c>
      <c r="Z201" s="57">
        <f t="shared" si="35"/>
        <v>0</v>
      </c>
      <c r="AA201" s="57">
        <f t="shared" si="36"/>
        <v>18.627727321889708</v>
      </c>
      <c r="AB201" s="57">
        <f t="shared" si="37"/>
        <v>-1.2974809779922127</v>
      </c>
      <c r="AC201" s="57">
        <f t="shared" si="38"/>
        <v>15</v>
      </c>
      <c r="AD201" s="57">
        <f t="shared" si="39"/>
        <v>0</v>
      </c>
      <c r="AE201" s="57">
        <f t="shared" si="40"/>
        <v>15</v>
      </c>
    </row>
    <row r="202" spans="1:31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>
        <v>15.1</v>
      </c>
      <c r="X202" s="57">
        <f t="shared" si="33"/>
        <v>-7.138103333831412</v>
      </c>
      <c r="Y202" s="57">
        <f t="shared" si="34"/>
        <v>-0.09162290728098976</v>
      </c>
      <c r="Z202" s="57">
        <f t="shared" si="35"/>
        <v>0</v>
      </c>
      <c r="AA202" s="57">
        <f t="shared" si="36"/>
        <v>18.627727321889708</v>
      </c>
      <c r="AB202" s="57">
        <f t="shared" si="37"/>
        <v>-0.09162290728098976</v>
      </c>
      <c r="AC202" s="57">
        <f t="shared" si="38"/>
        <v>15.1</v>
      </c>
      <c r="AD202" s="57">
        <f t="shared" si="39"/>
        <v>0</v>
      </c>
      <c r="AE202" s="57">
        <f t="shared" si="40"/>
        <v>15.1</v>
      </c>
    </row>
    <row r="203" spans="1:31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>
        <v>15.2</v>
      </c>
      <c r="X203" s="57">
        <f t="shared" si="33"/>
        <v>-3.3796324245751843</v>
      </c>
      <c r="Y203" s="57">
        <f t="shared" si="34"/>
        <v>1.1217703656699283</v>
      </c>
      <c r="Z203" s="57">
        <f t="shared" si="35"/>
        <v>0</v>
      </c>
      <c r="AA203" s="57">
        <f t="shared" si="36"/>
        <v>18.627727321889708</v>
      </c>
      <c r="AB203" s="57">
        <f t="shared" si="37"/>
        <v>1.1217703656699283</v>
      </c>
      <c r="AC203" s="57">
        <f t="shared" si="38"/>
        <v>15.2</v>
      </c>
      <c r="AD203" s="57">
        <f t="shared" si="39"/>
        <v>0</v>
      </c>
      <c r="AE203" s="57">
        <f t="shared" si="40"/>
        <v>15.2</v>
      </c>
    </row>
    <row r="204" spans="1:31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>
        <v>15.3</v>
      </c>
      <c r="X204" s="57">
        <f t="shared" si="33"/>
        <v>0.6567844107681222</v>
      </c>
      <c r="Y204" s="57">
        <f t="shared" si="34"/>
        <v>2.2429075989178426</v>
      </c>
      <c r="Z204" s="57">
        <f t="shared" si="35"/>
        <v>0</v>
      </c>
      <c r="AA204" s="57">
        <f t="shared" si="36"/>
        <v>18.627727321889708</v>
      </c>
      <c r="AB204" s="57">
        <f t="shared" si="37"/>
        <v>2.2429075989178426</v>
      </c>
      <c r="AC204" s="57">
        <f t="shared" si="38"/>
        <v>15.3</v>
      </c>
      <c r="AD204" s="57">
        <f t="shared" si="39"/>
        <v>0</v>
      </c>
      <c r="AE204" s="57">
        <f t="shared" si="40"/>
        <v>15.3</v>
      </c>
    </row>
    <row r="205" spans="1:31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>
        <v>15.4</v>
      </c>
      <c r="X205" s="57">
        <f t="shared" si="33"/>
        <v>4.63918633313951</v>
      </c>
      <c r="Y205" s="57">
        <f t="shared" si="34"/>
        <v>3.1795848224984846</v>
      </c>
      <c r="Z205" s="57">
        <f t="shared" si="35"/>
        <v>0</v>
      </c>
      <c r="AA205" s="57">
        <f t="shared" si="36"/>
        <v>18.627727321889708</v>
      </c>
      <c r="AB205" s="57">
        <f t="shared" si="37"/>
        <v>3.1795848224984846</v>
      </c>
      <c r="AC205" s="57">
        <f t="shared" si="38"/>
        <v>15.4</v>
      </c>
      <c r="AD205" s="57">
        <f t="shared" si="39"/>
        <v>0</v>
      </c>
      <c r="AE205" s="57">
        <f t="shared" si="40"/>
        <v>15.4</v>
      </c>
    </row>
    <row r="206" spans="1:31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>
        <v>15.5</v>
      </c>
      <c r="X206" s="57">
        <f t="shared" si="33"/>
        <v>8.240054769123741</v>
      </c>
      <c r="Y206" s="57">
        <f t="shared" si="34"/>
        <v>3.8547683281127743</v>
      </c>
      <c r="Z206" s="57">
        <f t="shared" si="35"/>
        <v>0</v>
      </c>
      <c r="AA206" s="57">
        <f t="shared" si="36"/>
        <v>18.627727321889708</v>
      </c>
      <c r="AB206" s="57">
        <f t="shared" si="37"/>
        <v>3.8547683281127743</v>
      </c>
      <c r="AC206" s="57">
        <f t="shared" si="38"/>
        <v>15.5</v>
      </c>
      <c r="AD206" s="57">
        <f t="shared" si="39"/>
        <v>0</v>
      </c>
      <c r="AE206" s="57">
        <f t="shared" si="40"/>
        <v>15.5</v>
      </c>
    </row>
    <row r="207" spans="1:31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>
        <v>15.6</v>
      </c>
      <c r="X207" s="57">
        <f t="shared" si="33"/>
        <v>11.163249018661524</v>
      </c>
      <c r="Y207" s="57">
        <f t="shared" si="34"/>
        <v>4.212930034250439</v>
      </c>
      <c r="Z207" s="57">
        <f t="shared" si="35"/>
        <v>0</v>
      </c>
      <c r="AA207" s="57">
        <f t="shared" si="36"/>
        <v>18.627727321889708</v>
      </c>
      <c r="AB207" s="57">
        <f t="shared" si="37"/>
        <v>4.212930034250439</v>
      </c>
      <c r="AC207" s="57">
        <f t="shared" si="38"/>
        <v>15.6</v>
      </c>
      <c r="AD207" s="57">
        <f t="shared" si="39"/>
        <v>0</v>
      </c>
      <c r="AE207" s="57">
        <f t="shared" si="40"/>
        <v>15.6</v>
      </c>
    </row>
    <row r="208" spans="1:31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>
        <v>15.7</v>
      </c>
      <c r="X208" s="57">
        <f t="shared" si="33"/>
        <v>13.16836130044728</v>
      </c>
      <c r="Y208" s="57">
        <f t="shared" si="34"/>
        <v>4.224614197033077</v>
      </c>
      <c r="Z208" s="57">
        <f t="shared" si="35"/>
        <v>0</v>
      </c>
      <c r="AA208" s="57">
        <f t="shared" si="36"/>
        <v>18.627727321889708</v>
      </c>
      <c r="AB208" s="57">
        <f t="shared" si="37"/>
        <v>4.224614197033077</v>
      </c>
      <c r="AC208" s="57">
        <f t="shared" si="38"/>
        <v>15.7</v>
      </c>
      <c r="AD208" s="57">
        <f t="shared" si="39"/>
        <v>0</v>
      </c>
      <c r="AE208" s="57">
        <f t="shared" si="40"/>
        <v>15.7</v>
      </c>
    </row>
    <row r="209" spans="1:31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>
        <v>15.8</v>
      </c>
      <c r="X209" s="57">
        <f t="shared" si="33"/>
        <v>14.090488240369378</v>
      </c>
      <c r="Y209" s="57">
        <f t="shared" si="34"/>
        <v>3.8888598937811802</v>
      </c>
      <c r="Z209" s="57">
        <f t="shared" si="35"/>
        <v>0</v>
      </c>
      <c r="AA209" s="57">
        <f t="shared" si="36"/>
        <v>18.627727321889708</v>
      </c>
      <c r="AB209" s="57">
        <f t="shared" si="37"/>
        <v>3.8888598937811802</v>
      </c>
      <c r="AC209" s="57">
        <f t="shared" si="38"/>
        <v>15.8</v>
      </c>
      <c r="AD209" s="57">
        <f t="shared" si="39"/>
        <v>0</v>
      </c>
      <c r="AE209" s="57">
        <f t="shared" si="40"/>
        <v>15.8</v>
      </c>
    </row>
    <row r="210" spans="1:31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>
        <v>15.9</v>
      </c>
      <c r="X210" s="57">
        <f t="shared" si="33"/>
        <v>13.853792766791631</v>
      </c>
      <c r="Y210" s="57">
        <f t="shared" si="34"/>
        <v>3.2332800507042614</v>
      </c>
      <c r="Z210" s="57">
        <f t="shared" si="35"/>
        <v>0</v>
      </c>
      <c r="AA210" s="57">
        <f t="shared" si="36"/>
        <v>18.627727321889708</v>
      </c>
      <c r="AB210" s="57">
        <f t="shared" si="37"/>
        <v>3.2332800507042614</v>
      </c>
      <c r="AC210" s="57">
        <f t="shared" si="38"/>
        <v>15.9</v>
      </c>
      <c r="AD210" s="57">
        <f t="shared" si="39"/>
        <v>0</v>
      </c>
      <c r="AE210" s="57">
        <f t="shared" si="40"/>
        <v>15.9</v>
      </c>
    </row>
    <row r="211" spans="1:31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>
        <v>16</v>
      </c>
      <c r="X211" s="57">
        <f t="shared" si="33"/>
        <v>12.477741062523092</v>
      </c>
      <c r="Y211" s="57">
        <f t="shared" si="34"/>
        <v>2.3117905153610803</v>
      </c>
      <c r="Z211" s="57">
        <f t="shared" si="35"/>
        <v>0</v>
      </c>
      <c r="AA211" s="57">
        <f t="shared" si="36"/>
        <v>18.627727321889708</v>
      </c>
      <c r="AB211" s="57">
        <f t="shared" si="37"/>
        <v>2.3117905153610803</v>
      </c>
      <c r="AC211" s="57">
        <f t="shared" si="38"/>
        <v>16</v>
      </c>
      <c r="AD211" s="57">
        <f t="shared" si="39"/>
        <v>0</v>
      </c>
      <c r="AE211" s="57">
        <f t="shared" si="40"/>
        <v>16</v>
      </c>
    </row>
    <row r="212" spans="1:31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>
        <v>16.1</v>
      </c>
      <c r="X212" s="57">
        <f t="shared" si="33"/>
        <v>10.075501637400881</v>
      </c>
      <c r="Y212" s="57">
        <f t="shared" si="34"/>
        <v>1.200175938300611</v>
      </c>
      <c r="Z212" s="57">
        <f t="shared" si="35"/>
        <v>0</v>
      </c>
      <c r="AA212" s="57">
        <f t="shared" si="36"/>
        <v>18.627727321889708</v>
      </c>
      <c r="AB212" s="57">
        <f t="shared" si="37"/>
        <v>1.200175938300611</v>
      </c>
      <c r="AC212" s="57">
        <f t="shared" si="38"/>
        <v>16.1</v>
      </c>
      <c r="AD212" s="57">
        <f t="shared" si="39"/>
        <v>0</v>
      </c>
      <c r="AE212" s="57">
        <f t="shared" si="40"/>
        <v>16.1</v>
      </c>
    </row>
    <row r="213" spans="1:31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>
        <v>16.2</v>
      </c>
      <c r="X213" s="57">
        <f t="shared" si="33"/>
        <v>6.844638184104714</v>
      </c>
      <c r="Y213" s="57">
        <f t="shared" si="34"/>
        <v>-0.010142867720537225</v>
      </c>
      <c r="Z213" s="57">
        <f t="shared" si="35"/>
        <v>0</v>
      </c>
      <c r="AA213" s="57">
        <f t="shared" si="36"/>
        <v>18.627727321889708</v>
      </c>
      <c r="AB213" s="57">
        <f t="shared" si="37"/>
        <v>-0.010142867720537225</v>
      </c>
      <c r="AC213" s="57">
        <f t="shared" si="38"/>
        <v>16.2</v>
      </c>
      <c r="AD213" s="57">
        <f t="shared" si="39"/>
        <v>0</v>
      </c>
      <c r="AE213" s="57">
        <f t="shared" si="40"/>
        <v>16.2</v>
      </c>
    </row>
    <row r="214" spans="1:31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>
        <v>16.3</v>
      </c>
      <c r="X214" s="57">
        <f t="shared" si="33"/>
        <v>3.050861650386494</v>
      </c>
      <c r="Y214" s="57">
        <f t="shared" si="34"/>
        <v>-1.2196275094280566</v>
      </c>
      <c r="Z214" s="57">
        <f t="shared" si="35"/>
        <v>0</v>
      </c>
      <c r="AA214" s="57">
        <f t="shared" si="36"/>
        <v>18.627727321889708</v>
      </c>
      <c r="AB214" s="57">
        <f t="shared" si="37"/>
        <v>-1.2196275094280566</v>
      </c>
      <c r="AC214" s="57">
        <f t="shared" si="38"/>
        <v>16.3</v>
      </c>
      <c r="AD214" s="57">
        <f t="shared" si="39"/>
        <v>0</v>
      </c>
      <c r="AE214" s="57">
        <f t="shared" si="40"/>
        <v>16.3</v>
      </c>
    </row>
    <row r="215" spans="1:31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>
        <v>16.4</v>
      </c>
      <c r="X215" s="57">
        <f t="shared" si="33"/>
        <v>-0.9938222188792514</v>
      </c>
      <c r="Y215" s="57">
        <f t="shared" si="34"/>
        <v>-2.3288081964438607</v>
      </c>
      <c r="Z215" s="57">
        <f t="shared" si="35"/>
        <v>0</v>
      </c>
      <c r="AA215" s="57">
        <f t="shared" si="36"/>
        <v>18.627727321889708</v>
      </c>
      <c r="AB215" s="57">
        <f t="shared" si="37"/>
        <v>-2.3288081964438607</v>
      </c>
      <c r="AC215" s="57">
        <f t="shared" si="38"/>
        <v>16.4</v>
      </c>
      <c r="AD215" s="57">
        <f t="shared" si="39"/>
        <v>0</v>
      </c>
      <c r="AE215" s="57">
        <f t="shared" si="40"/>
        <v>16.4</v>
      </c>
    </row>
    <row r="216" spans="1:31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>
        <v>16.5</v>
      </c>
      <c r="X216" s="57">
        <f t="shared" si="33"/>
        <v>-4.956772691642157</v>
      </c>
      <c r="Y216" s="57">
        <f t="shared" si="34"/>
        <v>-3.246464282697508</v>
      </c>
      <c r="Z216" s="57">
        <f t="shared" si="35"/>
        <v>0</v>
      </c>
      <c r="AA216" s="57">
        <f t="shared" si="36"/>
        <v>18.627727321889708</v>
      </c>
      <c r="AB216" s="57">
        <f t="shared" si="37"/>
        <v>-3.246464282697508</v>
      </c>
      <c r="AC216" s="57">
        <f t="shared" si="38"/>
        <v>16.5</v>
      </c>
      <c r="AD216" s="57">
        <f t="shared" si="39"/>
        <v>0</v>
      </c>
      <c r="AE216" s="57">
        <f t="shared" si="40"/>
        <v>16.5</v>
      </c>
    </row>
    <row r="217" spans="1:31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>
        <v>16.6</v>
      </c>
      <c r="X217" s="57">
        <f t="shared" si="33"/>
        <v>-8.51207091022394</v>
      </c>
      <c r="Y217" s="57">
        <f t="shared" si="34"/>
        <v>-3.8971263861139693</v>
      </c>
      <c r="Z217" s="57">
        <f t="shared" si="35"/>
        <v>0</v>
      </c>
      <c r="AA217" s="57">
        <f t="shared" si="36"/>
        <v>18.627727321889708</v>
      </c>
      <c r="AB217" s="57">
        <f t="shared" si="37"/>
        <v>-3.8971263861139693</v>
      </c>
      <c r="AC217" s="57">
        <f t="shared" si="38"/>
        <v>16.6</v>
      </c>
      <c r="AD217" s="57">
        <f t="shared" si="39"/>
        <v>0</v>
      </c>
      <c r="AE217" s="57">
        <f t="shared" si="40"/>
        <v>16.6</v>
      </c>
    </row>
    <row r="218" spans="1:31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>
        <v>16.7</v>
      </c>
      <c r="X218" s="57">
        <f t="shared" si="33"/>
        <v>-11.367323936062911</v>
      </c>
      <c r="Y218" s="57">
        <f t="shared" si="34"/>
        <v>-4.227283101254938</v>
      </c>
      <c r="Z218" s="57">
        <f t="shared" si="35"/>
        <v>0</v>
      </c>
      <c r="AA218" s="57">
        <f t="shared" si="36"/>
        <v>18.627727321889708</v>
      </c>
      <c r="AB218" s="57">
        <f t="shared" si="37"/>
        <v>-4.227283101254938</v>
      </c>
      <c r="AC218" s="57">
        <f t="shared" si="38"/>
        <v>16.7</v>
      </c>
      <c r="AD218" s="57">
        <f t="shared" si="39"/>
        <v>0</v>
      </c>
      <c r="AE218" s="57">
        <f t="shared" si="40"/>
        <v>16.7</v>
      </c>
    </row>
    <row r="219" spans="1:31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>
        <v>16.8</v>
      </c>
      <c r="X219" s="57">
        <f t="shared" si="33"/>
        <v>-13.28771157371172</v>
      </c>
      <c r="Y219" s="57">
        <f t="shared" si="34"/>
        <v>-4.209781855764816</v>
      </c>
      <c r="Z219" s="57">
        <f t="shared" si="35"/>
        <v>0</v>
      </c>
      <c r="AA219" s="57">
        <f t="shared" si="36"/>
        <v>18.627727321889708</v>
      </c>
      <c r="AB219" s="57">
        <f t="shared" si="37"/>
        <v>-4.209781855764816</v>
      </c>
      <c r="AC219" s="57">
        <f t="shared" si="38"/>
        <v>16.8</v>
      </c>
      <c r="AD219" s="57">
        <f t="shared" si="39"/>
        <v>0</v>
      </c>
      <c r="AE219" s="57">
        <f t="shared" si="40"/>
        <v>16.8</v>
      </c>
    </row>
    <row r="220" spans="1:31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>
        <v>16.9</v>
      </c>
      <c r="X220" s="57">
        <f t="shared" si="33"/>
        <v>-14.115298328022586</v>
      </c>
      <c r="Y220" s="57">
        <f t="shared" si="34"/>
        <v>-3.8460619777344505</v>
      </c>
      <c r="Z220" s="57">
        <f t="shared" si="35"/>
        <v>0</v>
      </c>
      <c r="AA220" s="57">
        <f t="shared" si="36"/>
        <v>18.627727321889708</v>
      </c>
      <c r="AB220" s="57">
        <f t="shared" si="37"/>
        <v>-3.8460619777344505</v>
      </c>
      <c r="AC220" s="57">
        <f t="shared" si="38"/>
        <v>16.9</v>
      </c>
      <c r="AD220" s="57">
        <f t="shared" si="39"/>
        <v>0</v>
      </c>
      <c r="AE220" s="57">
        <f t="shared" si="40"/>
        <v>16.9</v>
      </c>
    </row>
    <row r="221" spans="1:31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>
        <v>17</v>
      </c>
      <c r="X221" s="57">
        <f t="shared" si="33"/>
        <v>-13.782022250846465</v>
      </c>
      <c r="Y221" s="57">
        <f t="shared" si="34"/>
        <v>-3.1660363232484827</v>
      </c>
      <c r="Z221" s="57">
        <f t="shared" si="35"/>
        <v>0</v>
      </c>
      <c r="AA221" s="57">
        <f t="shared" si="36"/>
        <v>18.627727321889708</v>
      </c>
      <c r="AB221" s="57">
        <f t="shared" si="37"/>
        <v>-3.1660363232484827</v>
      </c>
      <c r="AC221" s="57">
        <f t="shared" si="38"/>
        <v>17</v>
      </c>
      <c r="AD221" s="57">
        <f t="shared" si="39"/>
        <v>0</v>
      </c>
      <c r="AE221" s="57">
        <f t="shared" si="40"/>
        <v>17</v>
      </c>
    </row>
    <row r="222" spans="1:31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>
        <v>17.1</v>
      </c>
      <c r="X222" s="57">
        <f t="shared" si="33"/>
        <v>-12.315292455446556</v>
      </c>
      <c r="Y222" s="57">
        <f t="shared" si="34"/>
        <v>-2.2256311992403868</v>
      </c>
      <c r="Z222" s="57">
        <f t="shared" si="35"/>
        <v>0</v>
      </c>
      <c r="AA222" s="57">
        <f t="shared" si="36"/>
        <v>18.627727321889708</v>
      </c>
      <c r="AB222" s="57">
        <f t="shared" si="37"/>
        <v>-2.2256311992403868</v>
      </c>
      <c r="AC222" s="57">
        <f t="shared" si="38"/>
        <v>17.1</v>
      </c>
      <c r="AD222" s="57">
        <f t="shared" si="39"/>
        <v>0</v>
      </c>
      <c r="AE222" s="57">
        <f t="shared" si="40"/>
        <v>17.1</v>
      </c>
    </row>
    <row r="223" spans="1:31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>
        <v>17.2</v>
      </c>
      <c r="X223" s="57">
        <f t="shared" si="33"/>
        <v>-9.835734950834452</v>
      </c>
      <c r="Y223" s="57">
        <f t="shared" si="34"/>
        <v>-1.1021869020066237</v>
      </c>
      <c r="Z223" s="57">
        <f t="shared" si="35"/>
        <v>0</v>
      </c>
      <c r="AA223" s="57">
        <f t="shared" si="36"/>
        <v>18.627727321889708</v>
      </c>
      <c r="AB223" s="57">
        <f t="shared" si="37"/>
        <v>-1.1021869020066237</v>
      </c>
      <c r="AC223" s="57">
        <f t="shared" si="38"/>
        <v>17.2</v>
      </c>
      <c r="AD223" s="57">
        <f t="shared" si="39"/>
        <v>0</v>
      </c>
      <c r="AE223" s="57">
        <f t="shared" si="40"/>
        <v>17.2</v>
      </c>
    </row>
    <row r="224" spans="1:31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>
        <v>17.3</v>
      </c>
      <c r="X224" s="57">
        <f t="shared" si="33"/>
        <v>-6.547272181916663</v>
      </c>
      <c r="Y224" s="57">
        <f t="shared" si="34"/>
        <v>0.11190286216366847</v>
      </c>
      <c r="Z224" s="57">
        <f t="shared" si="35"/>
        <v>0</v>
      </c>
      <c r="AA224" s="57">
        <f t="shared" si="36"/>
        <v>18.627727321889708</v>
      </c>
      <c r="AB224" s="57">
        <f t="shared" si="37"/>
        <v>0.11190286216366847</v>
      </c>
      <c r="AC224" s="57">
        <f t="shared" si="38"/>
        <v>17.3</v>
      </c>
      <c r="AD224" s="57">
        <f t="shared" si="39"/>
        <v>0</v>
      </c>
      <c r="AE224" s="57">
        <f t="shared" si="40"/>
        <v>17.3</v>
      </c>
    </row>
    <row r="225" spans="1:31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>
        <v>17.4</v>
      </c>
      <c r="X225" s="57">
        <f t="shared" si="33"/>
        <v>-2.7203521486188853</v>
      </c>
      <c r="Y225" s="57">
        <f t="shared" si="34"/>
        <v>1.3167895708685777</v>
      </c>
      <c r="Z225" s="57">
        <f t="shared" si="35"/>
        <v>0</v>
      </c>
      <c r="AA225" s="57">
        <f t="shared" si="36"/>
        <v>18.627727321889708</v>
      </c>
      <c r="AB225" s="57">
        <f t="shared" si="37"/>
        <v>1.3167895708685777</v>
      </c>
      <c r="AC225" s="57">
        <f t="shared" si="38"/>
        <v>17.4</v>
      </c>
      <c r="AD225" s="57">
        <f t="shared" si="39"/>
        <v>0</v>
      </c>
      <c r="AE225" s="57">
        <f t="shared" si="40"/>
        <v>17.4</v>
      </c>
    </row>
    <row r="226" spans="1:31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>
        <v>17.5</v>
      </c>
      <c r="X226" s="57">
        <f t="shared" si="33"/>
        <v>1.3302936341815257</v>
      </c>
      <c r="Y226" s="57">
        <f t="shared" si="34"/>
        <v>2.4133815744820915</v>
      </c>
      <c r="Z226" s="57">
        <f t="shared" si="35"/>
        <v>0</v>
      </c>
      <c r="AA226" s="57">
        <f t="shared" si="36"/>
        <v>18.627727321889708</v>
      </c>
      <c r="AB226" s="57">
        <f t="shared" si="37"/>
        <v>2.4133815744820915</v>
      </c>
      <c r="AC226" s="57">
        <f t="shared" si="38"/>
        <v>17.5</v>
      </c>
      <c r="AD226" s="57">
        <f t="shared" si="39"/>
        <v>0</v>
      </c>
      <c r="AE226" s="57">
        <f t="shared" si="40"/>
        <v>17.5</v>
      </c>
    </row>
    <row r="227" spans="1:31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>
        <v>17.6</v>
      </c>
      <c r="X227" s="57">
        <f t="shared" si="33"/>
        <v>5.271534117922876</v>
      </c>
      <c r="Y227" s="57">
        <f t="shared" si="34"/>
        <v>3.3114935387152085</v>
      </c>
      <c r="Z227" s="57">
        <f t="shared" si="35"/>
        <v>0</v>
      </c>
      <c r="AA227" s="57">
        <f t="shared" si="36"/>
        <v>18.627727321889708</v>
      </c>
      <c r="AB227" s="57">
        <f t="shared" si="37"/>
        <v>3.3114935387152085</v>
      </c>
      <c r="AC227" s="57">
        <f t="shared" si="38"/>
        <v>17.6</v>
      </c>
      <c r="AD227" s="57">
        <f t="shared" si="39"/>
        <v>0</v>
      </c>
      <c r="AE227" s="57">
        <f t="shared" si="40"/>
        <v>17.6</v>
      </c>
    </row>
    <row r="228" spans="1:31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>
        <v>17.7</v>
      </c>
      <c r="X228" s="57">
        <f t="shared" si="33"/>
        <v>8.779235906256993</v>
      </c>
      <c r="Y228" s="57">
        <f t="shared" si="34"/>
        <v>3.937263418745074</v>
      </c>
      <c r="Z228" s="57">
        <f t="shared" si="35"/>
        <v>0</v>
      </c>
      <c r="AA228" s="57">
        <f t="shared" si="36"/>
        <v>18.627727321889708</v>
      </c>
      <c r="AB228" s="57">
        <f t="shared" si="37"/>
        <v>3.937263418745074</v>
      </c>
      <c r="AC228" s="57">
        <f t="shared" si="38"/>
        <v>17.7</v>
      </c>
      <c r="AD228" s="57">
        <f t="shared" si="39"/>
        <v>0</v>
      </c>
      <c r="AE228" s="57">
        <f t="shared" si="40"/>
        <v>17.7</v>
      </c>
    </row>
    <row r="229" spans="1:31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>
        <v>17.8</v>
      </c>
      <c r="X229" s="57">
        <f t="shared" si="33"/>
        <v>11.564920460835895</v>
      </c>
      <c r="Y229" s="57">
        <f t="shared" si="34"/>
        <v>4.239226982083747</v>
      </c>
      <c r="Z229" s="57">
        <f t="shared" si="35"/>
        <v>0</v>
      </c>
      <c r="AA229" s="57">
        <f t="shared" si="36"/>
        <v>18.627727321889708</v>
      </c>
      <c r="AB229" s="57">
        <f t="shared" si="37"/>
        <v>4.239226982083747</v>
      </c>
      <c r="AC229" s="57">
        <f t="shared" si="38"/>
        <v>17.8</v>
      </c>
      <c r="AD229" s="57">
        <f t="shared" si="39"/>
        <v>0</v>
      </c>
      <c r="AE229" s="57">
        <f t="shared" si="40"/>
        <v>17.8</v>
      </c>
    </row>
    <row r="230" spans="1:31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>
        <v>17.9</v>
      </c>
      <c r="X230" s="57">
        <f t="shared" si="33"/>
        <v>13.399488999295174</v>
      </c>
      <c r="Y230" s="57">
        <f t="shared" si="34"/>
        <v>4.192550302518884</v>
      </c>
      <c r="Z230" s="57">
        <f t="shared" si="35"/>
        <v>0</v>
      </c>
      <c r="AA230" s="57">
        <f t="shared" si="36"/>
        <v>18.627727321889708</v>
      </c>
      <c r="AB230" s="57">
        <f t="shared" si="37"/>
        <v>4.192550302518884</v>
      </c>
      <c r="AC230" s="57">
        <f t="shared" si="38"/>
        <v>17.9</v>
      </c>
      <c r="AD230" s="57">
        <f t="shared" si="39"/>
        <v>0</v>
      </c>
      <c r="AE230" s="57">
        <f t="shared" si="40"/>
        <v>17.9</v>
      </c>
    </row>
    <row r="231" spans="1:31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>
        <v>18</v>
      </c>
      <c r="X231" s="57">
        <f t="shared" si="33"/>
        <v>14.132063915039566</v>
      </c>
      <c r="Y231" s="57">
        <f t="shared" si="34"/>
        <v>3.801072138619</v>
      </c>
      <c r="Z231" s="57">
        <f t="shared" si="35"/>
        <v>0</v>
      </c>
      <c r="AA231" s="57">
        <f t="shared" si="36"/>
        <v>18.627727321889708</v>
      </c>
      <c r="AB231" s="57">
        <f t="shared" si="37"/>
        <v>3.801072138619</v>
      </c>
      <c r="AC231" s="57">
        <f t="shared" si="38"/>
        <v>18</v>
      </c>
      <c r="AD231" s="57">
        <f t="shared" si="39"/>
        <v>0</v>
      </c>
      <c r="AE231" s="57">
        <f t="shared" si="40"/>
        <v>18</v>
      </c>
    </row>
    <row r="232" spans="1:31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>
        <v>18.1</v>
      </c>
      <c r="X232" s="57">
        <f t="shared" si="33"/>
        <v>13.702397172837566</v>
      </c>
      <c r="Y232" s="57">
        <f t="shared" si="34"/>
        <v>3.096988228600112</v>
      </c>
      <c r="Z232" s="57">
        <f t="shared" si="35"/>
        <v>0</v>
      </c>
      <c r="AA232" s="57">
        <f t="shared" si="36"/>
        <v>18.627727321889708</v>
      </c>
      <c r="AB232" s="57">
        <f t="shared" si="37"/>
        <v>3.096988228600112</v>
      </c>
      <c r="AC232" s="57">
        <f t="shared" si="38"/>
        <v>18.1</v>
      </c>
      <c r="AD232" s="57">
        <f t="shared" si="39"/>
        <v>0</v>
      </c>
      <c r="AE232" s="57">
        <f t="shared" si="40"/>
        <v>18.1</v>
      </c>
    </row>
    <row r="233" spans="1:31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>
        <v>18.2</v>
      </c>
      <c r="X233" s="57">
        <f t="shared" si="33"/>
        <v>12.145825195580052</v>
      </c>
      <c r="Y233" s="57">
        <f t="shared" si="34"/>
        <v>2.1382034656069235</v>
      </c>
      <c r="Z233" s="57">
        <f t="shared" si="35"/>
        <v>0</v>
      </c>
      <c r="AA233" s="57">
        <f t="shared" si="36"/>
        <v>18.627727321889708</v>
      </c>
      <c r="AB233" s="57">
        <f t="shared" si="37"/>
        <v>2.1382034656069235</v>
      </c>
      <c r="AC233" s="57">
        <f t="shared" si="38"/>
        <v>18.2</v>
      </c>
      <c r="AD233" s="57">
        <f t="shared" si="39"/>
        <v>0</v>
      </c>
      <c r="AE233" s="57">
        <f t="shared" si="40"/>
        <v>18.2</v>
      </c>
    </row>
    <row r="234" spans="1:31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>
        <v>18.3</v>
      </c>
      <c r="X234" s="57">
        <f t="shared" si="33"/>
        <v>9.590362745048159</v>
      </c>
      <c r="Y234" s="57">
        <f t="shared" si="34"/>
        <v>1.003569714395589</v>
      </c>
      <c r="Z234" s="57">
        <f t="shared" si="35"/>
        <v>0</v>
      </c>
      <c r="AA234" s="57">
        <f t="shared" si="36"/>
        <v>18.627727321889708</v>
      </c>
      <c r="AB234" s="57">
        <f t="shared" si="37"/>
        <v>1.003569714395589</v>
      </c>
      <c r="AC234" s="57">
        <f t="shared" si="38"/>
        <v>18.3</v>
      </c>
      <c r="AD234" s="57">
        <f t="shared" si="39"/>
        <v>0</v>
      </c>
      <c r="AE234" s="57">
        <f t="shared" si="40"/>
        <v>18.3</v>
      </c>
    </row>
    <row r="235" spans="1:31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>
        <v>18.4</v>
      </c>
      <c r="X235" s="57">
        <f t="shared" si="33"/>
        <v>6.246174800199178</v>
      </c>
      <c r="Y235" s="57">
        <f t="shared" si="34"/>
        <v>-0.21359908164257632</v>
      </c>
      <c r="Z235" s="57">
        <f t="shared" si="35"/>
        <v>0</v>
      </c>
      <c r="AA235" s="57">
        <f t="shared" si="36"/>
        <v>18.627727321889708</v>
      </c>
      <c r="AB235" s="57">
        <f t="shared" si="37"/>
        <v>-0.21359908164257632</v>
      </c>
      <c r="AC235" s="57">
        <f t="shared" si="38"/>
        <v>18.4</v>
      </c>
      <c r="AD235" s="57">
        <f t="shared" si="39"/>
        <v>0</v>
      </c>
      <c r="AE235" s="57">
        <f t="shared" si="40"/>
        <v>18.4</v>
      </c>
    </row>
    <row r="236" spans="1:31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>
        <v>18.5</v>
      </c>
      <c r="X236" s="57">
        <f t="shared" si="33"/>
        <v>2.388292281135683</v>
      </c>
      <c r="Y236" s="57">
        <f t="shared" si="34"/>
        <v>-1.4132011760102896</v>
      </c>
      <c r="Z236" s="57">
        <f t="shared" si="35"/>
        <v>0</v>
      </c>
      <c r="AA236" s="57">
        <f t="shared" si="36"/>
        <v>18.627727321889708</v>
      </c>
      <c r="AB236" s="57">
        <f t="shared" si="37"/>
        <v>-1.4132011760102896</v>
      </c>
      <c r="AC236" s="57">
        <f t="shared" si="38"/>
        <v>18.5</v>
      </c>
      <c r="AD236" s="57">
        <f t="shared" si="39"/>
        <v>0</v>
      </c>
      <c r="AE236" s="57">
        <f t="shared" si="40"/>
        <v>18.5</v>
      </c>
    </row>
    <row r="237" spans="1:31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>
        <v>18.6</v>
      </c>
      <c r="X237" s="57">
        <f t="shared" si="33"/>
        <v>-1.6660068970354511</v>
      </c>
      <c r="Y237" s="57">
        <f t="shared" si="34"/>
        <v>-2.4965795335132106</v>
      </c>
      <c r="Z237" s="57">
        <f t="shared" si="35"/>
        <v>0</v>
      </c>
      <c r="AA237" s="57">
        <f t="shared" si="36"/>
        <v>18.627727321889708</v>
      </c>
      <c r="AB237" s="57">
        <f t="shared" si="37"/>
        <v>-2.4965795335132106</v>
      </c>
      <c r="AC237" s="57">
        <f t="shared" si="38"/>
        <v>18.6</v>
      </c>
      <c r="AD237" s="57">
        <f t="shared" si="39"/>
        <v>0</v>
      </c>
      <c r="AE237" s="57">
        <f t="shared" si="40"/>
        <v>18.6</v>
      </c>
    </row>
    <row r="238" spans="1:31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>
        <v>18.7</v>
      </c>
      <c r="X238" s="57">
        <f t="shared" si="33"/>
        <v>-5.583291225160332</v>
      </c>
      <c r="Y238" s="57">
        <f t="shared" si="34"/>
        <v>-3.3746355294934105</v>
      </c>
      <c r="Z238" s="57">
        <f t="shared" si="35"/>
        <v>0</v>
      </c>
      <c r="AA238" s="57">
        <f t="shared" si="36"/>
        <v>18.627727321889708</v>
      </c>
      <c r="AB238" s="57">
        <f t="shared" si="37"/>
        <v>-3.3746355294934105</v>
      </c>
      <c r="AC238" s="57">
        <f t="shared" si="38"/>
        <v>18.7</v>
      </c>
      <c r="AD238" s="57">
        <f t="shared" si="39"/>
        <v>0</v>
      </c>
      <c r="AE238" s="57">
        <f t="shared" si="40"/>
        <v>18.7</v>
      </c>
    </row>
    <row r="239" spans="1:31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>
        <v>18.8</v>
      </c>
      <c r="X239" s="57">
        <f t="shared" si="33"/>
        <v>-9.041397496255525</v>
      </c>
      <c r="Y239" s="57">
        <f t="shared" si="34"/>
        <v>-3.975156551364923</v>
      </c>
      <c r="Z239" s="57">
        <f t="shared" si="35"/>
        <v>0</v>
      </c>
      <c r="AA239" s="57">
        <f t="shared" si="36"/>
        <v>18.627727321889708</v>
      </c>
      <c r="AB239" s="57">
        <f t="shared" si="37"/>
        <v>-3.975156551364923</v>
      </c>
      <c r="AC239" s="57">
        <f t="shared" si="38"/>
        <v>18.8</v>
      </c>
      <c r="AD239" s="57">
        <f t="shared" si="39"/>
        <v>0</v>
      </c>
      <c r="AE239" s="57">
        <f t="shared" si="40"/>
        <v>18.8</v>
      </c>
    </row>
    <row r="240" spans="1:31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>
        <v>18.9</v>
      </c>
      <c r="X240" s="57">
        <f t="shared" si="33"/>
        <v>-11.755925980031467</v>
      </c>
      <c r="Y240" s="57">
        <f t="shared" si="34"/>
        <v>-4.248754869756613</v>
      </c>
      <c r="Z240" s="57">
        <f t="shared" si="35"/>
        <v>0</v>
      </c>
      <c r="AA240" s="57">
        <f t="shared" si="36"/>
        <v>18.627727321889708</v>
      </c>
      <c r="AB240" s="57">
        <f t="shared" si="37"/>
        <v>-4.248754869756613</v>
      </c>
      <c r="AC240" s="57">
        <f t="shared" si="38"/>
        <v>18.9</v>
      </c>
      <c r="AD240" s="57">
        <f t="shared" si="39"/>
        <v>0</v>
      </c>
      <c r="AE240" s="57">
        <f t="shared" si="40"/>
        <v>18.9</v>
      </c>
    </row>
    <row r="241" spans="1:31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>
        <v>19</v>
      </c>
      <c r="X241" s="57">
        <f t="shared" si="33"/>
        <v>-13.503629873721597</v>
      </c>
      <c r="Y241" s="57">
        <f t="shared" si="34"/>
        <v>-4.172929357791987</v>
      </c>
      <c r="Z241" s="57">
        <f t="shared" si="35"/>
        <v>0</v>
      </c>
      <c r="AA241" s="57">
        <f t="shared" si="36"/>
        <v>18.627727321889708</v>
      </c>
      <c r="AB241" s="57">
        <f t="shared" si="37"/>
        <v>-4.172929357791987</v>
      </c>
      <c r="AC241" s="57">
        <f t="shared" si="38"/>
        <v>19</v>
      </c>
      <c r="AD241" s="57">
        <f t="shared" si="39"/>
        <v>0</v>
      </c>
      <c r="AE241" s="57">
        <f t="shared" si="40"/>
        <v>19</v>
      </c>
    </row>
    <row r="242" spans="1:31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>
        <v>19.1</v>
      </c>
      <c r="X242" s="57">
        <f t="shared" si="33"/>
        <v>-14.140775446484074</v>
      </c>
      <c r="Y242" s="57">
        <f t="shared" si="34"/>
        <v>-3.7539160167564813</v>
      </c>
      <c r="Z242" s="57">
        <f t="shared" si="35"/>
        <v>0</v>
      </c>
      <c r="AA242" s="57">
        <f t="shared" si="36"/>
        <v>18.627727321889708</v>
      </c>
      <c r="AB242" s="57">
        <f t="shared" si="37"/>
        <v>-3.7539160167564813</v>
      </c>
      <c r="AC242" s="57">
        <f t="shared" si="38"/>
        <v>19.1</v>
      </c>
      <c r="AD242" s="57">
        <f t="shared" si="39"/>
        <v>0</v>
      </c>
      <c r="AE242" s="57">
        <f t="shared" si="40"/>
        <v>19.1</v>
      </c>
    </row>
    <row r="243" spans="1:31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>
        <v>19.2</v>
      </c>
      <c r="X243" s="57">
        <f aca="true" t="shared" si="41" ref="X243:X251">$P$2*SIN(6.28318*$D$14*W243/1000)</f>
        <v>-13.614962912180669</v>
      </c>
      <c r="Y243" s="57">
        <f t="shared" si="34"/>
        <v>-3.026175118208104</v>
      </c>
      <c r="Z243" s="57">
        <f t="shared" si="35"/>
        <v>0</v>
      </c>
      <c r="AA243" s="57">
        <f t="shared" si="36"/>
        <v>18.627727321889708</v>
      </c>
      <c r="AB243" s="57">
        <f t="shared" si="37"/>
        <v>-3.026175118208104</v>
      </c>
      <c r="AC243" s="57">
        <f t="shared" si="38"/>
        <v>19.2</v>
      </c>
      <c r="AD243" s="57">
        <f t="shared" si="39"/>
        <v>0</v>
      </c>
      <c r="AE243" s="57">
        <f t="shared" si="40"/>
        <v>19.2</v>
      </c>
    </row>
    <row r="244" spans="1:31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>
        <v>19.3</v>
      </c>
      <c r="X244" s="57">
        <f t="shared" si="41"/>
        <v>-11.969435864621301</v>
      </c>
      <c r="Y244" s="57">
        <f aca="true" t="shared" si="42" ref="Y244:Y251">$P$3*1.41421*SIN(6.28318*$D$14*W244/1000+(3.1416*$U$3/180))</f>
        <v>-2.0495571407159128</v>
      </c>
      <c r="Z244" s="57">
        <f aca="true" t="shared" si="43" ref="Z244:Z251">X244*Y244*$L$45</f>
        <v>0</v>
      </c>
      <c r="AA244" s="57">
        <f aca="true" t="shared" si="44" ref="AA244:AA251">$D$8*$D$3*COS(3.1416*($U$3)/180)*$S$45</f>
        <v>18.627727321889708</v>
      </c>
      <c r="AB244" s="57">
        <f aca="true" t="shared" si="45" ref="AB244:AB251">Y244*$G$45</f>
        <v>-2.0495571407159128</v>
      </c>
      <c r="AC244" s="57">
        <f aca="true" t="shared" si="46" ref="AC244:AC251">W244*$G$45</f>
        <v>19.3</v>
      </c>
      <c r="AD244" s="57">
        <f aca="true" t="shared" si="47" ref="AD244:AD251">W244*$L$45</f>
        <v>0</v>
      </c>
      <c r="AE244" s="57">
        <f aca="true" t="shared" si="48" ref="AE244:AE251">W244*$S$45</f>
        <v>19.3</v>
      </c>
    </row>
    <row r="245" spans="1:31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>
        <v>19.4</v>
      </c>
      <c r="X245" s="57">
        <f t="shared" si="41"/>
        <v>-9.339524861001983</v>
      </c>
      <c r="Y245" s="57">
        <f t="shared" si="42"/>
        <v>-0.9043805787450631</v>
      </c>
      <c r="Z245" s="57">
        <f t="shared" si="43"/>
        <v>0</v>
      </c>
      <c r="AA245" s="57">
        <f t="shared" si="44"/>
        <v>18.627727321889708</v>
      </c>
      <c r="AB245" s="57">
        <f t="shared" si="45"/>
        <v>-0.9043805787450631</v>
      </c>
      <c r="AC245" s="57">
        <f t="shared" si="46"/>
        <v>19.4</v>
      </c>
      <c r="AD245" s="57">
        <f t="shared" si="47"/>
        <v>0</v>
      </c>
      <c r="AE245" s="57">
        <f t="shared" si="48"/>
        <v>19.4</v>
      </c>
    </row>
    <row r="246" spans="1:31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>
        <v>19.5</v>
      </c>
      <c r="X246" s="57">
        <f t="shared" si="41"/>
        <v>-5.941517638448065</v>
      </c>
      <c r="Y246" s="57">
        <f t="shared" si="42"/>
        <v>0.31517356809768343</v>
      </c>
      <c r="Z246" s="57">
        <f t="shared" si="43"/>
        <v>0</v>
      </c>
      <c r="AA246" s="57">
        <f t="shared" si="44"/>
        <v>18.627727321889708</v>
      </c>
      <c r="AB246" s="57">
        <f t="shared" si="45"/>
        <v>0.31517356809768343</v>
      </c>
      <c r="AC246" s="57">
        <f t="shared" si="46"/>
        <v>19.5</v>
      </c>
      <c r="AD246" s="57">
        <f t="shared" si="47"/>
        <v>0</v>
      </c>
      <c r="AE246" s="57">
        <f t="shared" si="48"/>
        <v>19.5</v>
      </c>
    </row>
    <row r="247" spans="1:31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>
        <v>19.6</v>
      </c>
      <c r="X247" s="57">
        <f t="shared" si="41"/>
        <v>-2.0548712933751303</v>
      </c>
      <c r="Y247" s="57">
        <f t="shared" si="42"/>
        <v>1.5088073785671348</v>
      </c>
      <c r="Z247" s="57">
        <f t="shared" si="43"/>
        <v>0</v>
      </c>
      <c r="AA247" s="57">
        <f t="shared" si="44"/>
        <v>18.627727321889708</v>
      </c>
      <c r="AB247" s="57">
        <f t="shared" si="45"/>
        <v>1.5088073785671348</v>
      </c>
      <c r="AC247" s="57">
        <f t="shared" si="46"/>
        <v>19.6</v>
      </c>
      <c r="AD247" s="57">
        <f t="shared" si="47"/>
        <v>0</v>
      </c>
      <c r="AE247" s="57">
        <f t="shared" si="48"/>
        <v>19.6</v>
      </c>
    </row>
    <row r="248" spans="1:31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>
        <v>19.7</v>
      </c>
      <c r="X248" s="57">
        <f t="shared" si="41"/>
        <v>2.0007706798829363</v>
      </c>
      <c r="Y248" s="57">
        <f t="shared" si="42"/>
        <v>2.5783546578879104</v>
      </c>
      <c r="Z248" s="57">
        <f t="shared" si="43"/>
        <v>0</v>
      </c>
      <c r="AA248" s="57">
        <f t="shared" si="44"/>
        <v>18.627727321889708</v>
      </c>
      <c r="AB248" s="57">
        <f t="shared" si="45"/>
        <v>2.5783546578879104</v>
      </c>
      <c r="AC248" s="57">
        <f t="shared" si="46"/>
        <v>19.7</v>
      </c>
      <c r="AD248" s="57">
        <f t="shared" si="47"/>
        <v>0</v>
      </c>
      <c r="AE248" s="57">
        <f t="shared" si="48"/>
        <v>19.7</v>
      </c>
    </row>
    <row r="249" spans="1:31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>
        <v>19.8</v>
      </c>
      <c r="X249" s="57">
        <f t="shared" si="41"/>
        <v>5.891866338736067</v>
      </c>
      <c r="Y249" s="57">
        <f t="shared" si="42"/>
        <v>3.435854269552202</v>
      </c>
      <c r="Z249" s="57">
        <f t="shared" si="43"/>
        <v>0</v>
      </c>
      <c r="AA249" s="57">
        <f t="shared" si="44"/>
        <v>18.627727321889708</v>
      </c>
      <c r="AB249" s="57">
        <f t="shared" si="45"/>
        <v>3.435854269552202</v>
      </c>
      <c r="AC249" s="57">
        <f t="shared" si="46"/>
        <v>19.8</v>
      </c>
      <c r="AD249" s="57">
        <f t="shared" si="47"/>
        <v>0</v>
      </c>
      <c r="AE249" s="57">
        <f t="shared" si="48"/>
        <v>19.8</v>
      </c>
    </row>
    <row r="250" spans="1:31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>
        <v>19.9</v>
      </c>
      <c r="X250" s="57">
        <f t="shared" si="41"/>
        <v>9.29840627076119</v>
      </c>
      <c r="Y250" s="57">
        <f t="shared" si="42"/>
        <v>4.010784188161486</v>
      </c>
      <c r="Z250" s="57">
        <f t="shared" si="43"/>
        <v>0</v>
      </c>
      <c r="AA250" s="57">
        <f t="shared" si="44"/>
        <v>18.627727321889708</v>
      </c>
      <c r="AB250" s="57">
        <f t="shared" si="45"/>
        <v>4.010784188161486</v>
      </c>
      <c r="AC250" s="57">
        <f t="shared" si="46"/>
        <v>19.9</v>
      </c>
      <c r="AD250" s="57">
        <f t="shared" si="47"/>
        <v>0</v>
      </c>
      <c r="AE250" s="57">
        <f t="shared" si="48"/>
        <v>19.9</v>
      </c>
    </row>
    <row r="251" spans="1:31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>
        <v>20</v>
      </c>
      <c r="X251" s="57">
        <f t="shared" si="41"/>
        <v>11.940231637004802</v>
      </c>
      <c r="Y251" s="57">
        <f t="shared" si="42"/>
        <v>4.2558613342006835</v>
      </c>
      <c r="Z251" s="57">
        <f t="shared" si="43"/>
        <v>0</v>
      </c>
      <c r="AA251" s="57">
        <f t="shared" si="44"/>
        <v>18.627727321889708</v>
      </c>
      <c r="AB251" s="57">
        <f t="shared" si="45"/>
        <v>4.2558613342006835</v>
      </c>
      <c r="AC251" s="57">
        <f t="shared" si="46"/>
        <v>20</v>
      </c>
      <c r="AD251" s="57">
        <f t="shared" si="47"/>
        <v>0</v>
      </c>
      <c r="AE251" s="57">
        <f t="shared" si="48"/>
        <v>20</v>
      </c>
    </row>
    <row r="252" spans="1:31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</row>
    <row r="253" spans="1:31" ht="12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</row>
    <row r="254" spans="1:31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</row>
    <row r="255" spans="1:31" ht="12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</row>
    <row r="256" spans="1:31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</row>
    <row r="257" spans="1:31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</row>
    <row r="258" spans="1:31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</row>
    <row r="259" spans="1:31" ht="12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</row>
    <row r="260" spans="1:31" ht="12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</row>
    <row r="261" spans="1:31" ht="12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</row>
    <row r="262" spans="1:31" ht="12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</row>
    <row r="263" spans="1:31" ht="12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</row>
    <row r="264" spans="1:31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</row>
    <row r="265" spans="1:31" ht="12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</row>
    <row r="266" spans="1:31" ht="12.7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</row>
    <row r="267" spans="1:31" ht="12.7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</row>
    <row r="268" spans="1:31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</row>
    <row r="269" spans="1:31" ht="12.7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</row>
    <row r="270" spans="1:31" ht="12.7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</row>
    <row r="271" spans="1:31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</row>
    <row r="272" spans="1:31" ht="12.7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</row>
    <row r="273" spans="1:31" ht="12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</row>
    <row r="274" spans="1:31" ht="12.7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</row>
    <row r="275" spans="1:31" ht="12.7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</row>
    <row r="276" spans="1:31" ht="12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</row>
    <row r="277" spans="1:31" ht="12.7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</row>
    <row r="278" spans="1:31" ht="12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</row>
    <row r="279" spans="1:31" ht="12.7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</row>
    <row r="280" spans="1:31" ht="12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</row>
    <row r="281" spans="1:31" ht="12.7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</row>
    <row r="282" spans="1:31" ht="12.7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</row>
    <row r="283" spans="1:31" ht="12.7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</row>
    <row r="284" spans="1:31" ht="12.7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</row>
    <row r="285" spans="1:31" ht="12.7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</row>
    <row r="286" spans="1:31" ht="12.7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</row>
    <row r="287" spans="1:31" ht="12.7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</row>
    <row r="288" spans="1:31" ht="12.7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</row>
    <row r="289" spans="1:31" ht="12.7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</row>
    <row r="290" spans="1:31" ht="12.7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</row>
    <row r="291" spans="1:31" ht="12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</row>
    <row r="292" spans="1:31" ht="12.7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</row>
    <row r="293" spans="1:31" ht="12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</row>
    <row r="294" spans="1:31" ht="12.7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</row>
    <row r="295" spans="1:31" ht="12.7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</row>
    <row r="296" spans="1:31" ht="12.7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</row>
    <row r="297" spans="1:31" ht="12.7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</row>
    <row r="298" spans="1:31" ht="12.7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</row>
    <row r="299" spans="1:31" ht="12.7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</row>
    <row r="300" spans="1:31" ht="12.7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</row>
    <row r="301" spans="1:31" ht="12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</row>
    <row r="302" spans="1:31" ht="12.7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</row>
    <row r="303" spans="1:31" ht="12.7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</row>
    <row r="304" spans="1:31" ht="12.7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</row>
    <row r="305" spans="1:31" ht="12.7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</row>
    <row r="306" spans="1:31" ht="12.7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</row>
    <row r="307" spans="1:31" ht="12.7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</row>
    <row r="308" spans="1:31" ht="12.7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</row>
    <row r="309" spans="1:31" ht="12.7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</row>
    <row r="310" spans="1:31" ht="12.7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</row>
    <row r="311" spans="1:31" ht="12.7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</row>
    <row r="312" spans="1:31" ht="12.7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</row>
    <row r="313" spans="1:31" ht="12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</row>
    <row r="314" spans="1:31" ht="12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</row>
    <row r="315" spans="1:31" ht="12.7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</row>
    <row r="316" spans="1:31" ht="12.7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</row>
    <row r="317" spans="1:31" ht="12.7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</row>
    <row r="318" spans="1:31" ht="12.7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</row>
    <row r="319" spans="1:31" ht="12.7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</row>
  </sheetData>
  <mergeCells count="32">
    <mergeCell ref="G2:I2"/>
    <mergeCell ref="J2:K2"/>
    <mergeCell ref="L2:M2"/>
    <mergeCell ref="L67:O67"/>
    <mergeCell ref="L23:M23"/>
    <mergeCell ref="G44:I44"/>
    <mergeCell ref="J48:K48"/>
    <mergeCell ref="L48:M48"/>
    <mergeCell ref="K17:M17"/>
    <mergeCell ref="K20:M20"/>
    <mergeCell ref="L70:O70"/>
    <mergeCell ref="L73:O73"/>
    <mergeCell ref="L76:O76"/>
    <mergeCell ref="D50:E50"/>
    <mergeCell ref="L61:O61"/>
    <mergeCell ref="L64:O64"/>
    <mergeCell ref="S5:S6"/>
    <mergeCell ref="T5:T6"/>
    <mergeCell ref="D14:E14"/>
    <mergeCell ref="F14:G14"/>
    <mergeCell ref="I14:J14"/>
    <mergeCell ref="K14:M14"/>
    <mergeCell ref="L21:M21"/>
    <mergeCell ref="L22:M22"/>
    <mergeCell ref="U6:V6"/>
    <mergeCell ref="D13:E13"/>
    <mergeCell ref="F13:G13"/>
    <mergeCell ref="I13:J13"/>
    <mergeCell ref="D5:D6"/>
    <mergeCell ref="F5:F6"/>
    <mergeCell ref="I5:I6"/>
    <mergeCell ref="Q5:R6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1030"/>
  <sheetViews>
    <sheetView showGridLines="0" showRowColHeaders="0" workbookViewId="0" topLeftCell="A1">
      <selection activeCell="V17" sqref="V17"/>
    </sheetView>
  </sheetViews>
  <sheetFormatPr defaultColWidth="9.00390625" defaultRowHeight="12.75"/>
  <cols>
    <col min="1" max="1" width="4.375" style="0" customWidth="1"/>
    <col min="2" max="2" width="4.75390625" style="0" customWidth="1"/>
    <col min="3" max="3" width="7.375" style="0" customWidth="1"/>
    <col min="4" max="4" width="4.125" style="0" customWidth="1"/>
    <col min="5" max="5" width="3.25390625" style="0" customWidth="1"/>
    <col min="6" max="6" width="2.125" style="0" customWidth="1"/>
    <col min="7" max="7" width="3.625" style="0" customWidth="1"/>
    <col min="8" max="8" width="3.25390625" style="0" hidden="1" customWidth="1"/>
    <col min="9" max="9" width="3.75390625" style="0" customWidth="1"/>
    <col min="10" max="10" width="5.125" style="0" customWidth="1"/>
    <col min="11" max="11" width="3.00390625" style="0" customWidth="1"/>
    <col min="12" max="12" width="5.125" style="0" customWidth="1"/>
    <col min="13" max="13" width="3.875" style="0" customWidth="1"/>
    <col min="14" max="14" width="2.625" style="0" customWidth="1"/>
    <col min="15" max="15" width="4.25390625" style="0" customWidth="1"/>
    <col min="16" max="16" width="5.00390625" style="0" customWidth="1"/>
    <col min="17" max="17" width="3.625" style="0" customWidth="1"/>
    <col min="18" max="18" width="3.00390625" style="0" customWidth="1"/>
    <col min="19" max="19" width="7.75390625" style="0" customWidth="1"/>
    <col min="20" max="20" width="6.25390625" style="0" customWidth="1"/>
    <col min="21" max="21" width="5.75390625" style="0" customWidth="1"/>
    <col min="22" max="22" width="5.625" style="0" customWidth="1"/>
    <col min="23" max="23" width="5.375" style="0" customWidth="1"/>
    <col min="24" max="24" width="6.00390625" style="0" customWidth="1"/>
    <col min="25" max="25" width="15.00390625" style="0" customWidth="1"/>
    <col min="26" max="26" width="6.75390625" style="0" customWidth="1"/>
    <col min="27" max="27" width="8.00390625" style="0" customWidth="1"/>
    <col min="28" max="28" width="5.00390625" style="0" customWidth="1"/>
  </cols>
  <sheetData>
    <row r="1" ht="6" customHeight="1"/>
    <row r="2" spans="4:28" ht="16.5" customHeight="1">
      <c r="D2" s="7"/>
      <c r="G2" s="96" t="s">
        <v>44</v>
      </c>
      <c r="H2" s="96"/>
      <c r="I2" s="96"/>
      <c r="J2" s="96" t="s">
        <v>46</v>
      </c>
      <c r="K2" s="96"/>
      <c r="L2" s="96" t="s">
        <v>45</v>
      </c>
      <c r="M2" s="96"/>
      <c r="O2" s="26" t="s">
        <v>7</v>
      </c>
      <c r="P2" s="26">
        <f>D8*2^(1/2)</f>
        <v>14.142135623730951</v>
      </c>
      <c r="Q2" s="26" t="s">
        <v>43</v>
      </c>
      <c r="R2" s="26" t="s">
        <v>8</v>
      </c>
      <c r="S2" s="27">
        <f>D14</f>
        <v>164</v>
      </c>
      <c r="T2" s="26" t="s">
        <v>9</v>
      </c>
      <c r="W2" s="46"/>
      <c r="X2" s="47"/>
      <c r="Y2" s="48"/>
      <c r="Z2" s="10" t="s">
        <v>14</v>
      </c>
      <c r="AA2" s="14">
        <f>D8*P3/(2^(1/2))*COS(2*3.1416*($U$3)/360)</f>
        <v>24.100302374110402</v>
      </c>
      <c r="AB2" s="11" t="s">
        <v>15</v>
      </c>
    </row>
    <row r="3" spans="3:28" ht="17.25" customHeight="1">
      <c r="C3" s="6"/>
      <c r="D3" s="26">
        <f>P3/(2^(1/2))</f>
        <v>2.783188195305418</v>
      </c>
      <c r="E3" s="25" t="s">
        <v>0</v>
      </c>
      <c r="G3" s="22">
        <f>C14</f>
        <v>2.2</v>
      </c>
      <c r="H3" s="21"/>
      <c r="I3" s="23" t="s">
        <v>6</v>
      </c>
      <c r="J3" s="22">
        <f>2*3.14159*D14*(F14/1000)</f>
        <v>8.243532159999999</v>
      </c>
      <c r="K3" s="23" t="s">
        <v>6</v>
      </c>
      <c r="L3" s="22">
        <f>1/(2*3.14159*D14*(I14/1000000))</f>
        <v>9.514292056697649</v>
      </c>
      <c r="M3" s="23" t="s">
        <v>6</v>
      </c>
      <c r="O3" s="28" t="s">
        <v>10</v>
      </c>
      <c r="P3" s="28">
        <f>D8/P4</f>
        <v>3.936022492437621</v>
      </c>
      <c r="Q3" s="28" t="s">
        <v>43</v>
      </c>
      <c r="R3" s="28" t="s">
        <v>8</v>
      </c>
      <c r="S3" s="27">
        <f>D14</f>
        <v>164</v>
      </c>
      <c r="T3" s="28" t="s">
        <v>25</v>
      </c>
      <c r="U3" s="34">
        <f>ACOS(C14/P4)*180/3.141592</f>
        <v>30.011515588005626</v>
      </c>
      <c r="V3" s="28" t="s">
        <v>11</v>
      </c>
      <c r="W3" s="46"/>
      <c r="X3" s="47"/>
      <c r="Y3" s="48"/>
      <c r="Z3" s="8" t="s">
        <v>18</v>
      </c>
      <c r="AA3" s="15">
        <f>D8*P3/(2^(1/2))*SIN(2*3.1416*($U$3)/360)</f>
        <v>13.920814578363998</v>
      </c>
      <c r="AB3" s="9" t="s">
        <v>22</v>
      </c>
    </row>
    <row r="4" spans="4:28" ht="15.75" customHeight="1" thickBot="1">
      <c r="D4" s="5"/>
      <c r="F4" s="5"/>
      <c r="G4" s="3"/>
      <c r="I4" s="5"/>
      <c r="O4" s="30" t="s">
        <v>5</v>
      </c>
      <c r="P4" s="26">
        <f>(C14^2+(J3-L3)^2)^(1/2)</f>
        <v>2.5406358879333775</v>
      </c>
      <c r="Q4" s="26" t="s">
        <v>6</v>
      </c>
      <c r="W4" s="46"/>
      <c r="X4" s="47"/>
      <c r="Y4" s="48"/>
      <c r="Z4" s="12" t="s">
        <v>16</v>
      </c>
      <c r="AA4" s="16">
        <f>D8*P3/(2^(1/2))</f>
        <v>27.831881953054182</v>
      </c>
      <c r="AB4" s="13" t="s">
        <v>17</v>
      </c>
    </row>
    <row r="5" spans="3:20" ht="24" thickBot="1">
      <c r="C5" s="2"/>
      <c r="D5" s="86"/>
      <c r="E5" s="18"/>
      <c r="F5" s="87"/>
      <c r="G5" s="19"/>
      <c r="H5" s="18"/>
      <c r="I5" s="87"/>
      <c r="J5" s="2"/>
      <c r="Q5" s="82" t="s">
        <v>21</v>
      </c>
      <c r="R5" s="83"/>
      <c r="S5" s="90">
        <f>1/(2*3.14159*(F14/1000*I14/1000000)^(1/2))</f>
        <v>176.187632206163</v>
      </c>
      <c r="T5" s="92" t="s">
        <v>20</v>
      </c>
    </row>
    <row r="6" spans="3:23" ht="15.75" customHeight="1" thickBot="1">
      <c r="C6" s="2"/>
      <c r="D6" s="86"/>
      <c r="E6" s="18"/>
      <c r="F6" s="87"/>
      <c r="G6" s="19"/>
      <c r="H6" s="18"/>
      <c r="I6" s="87"/>
      <c r="J6" s="2"/>
      <c r="Q6" s="84"/>
      <c r="R6" s="85"/>
      <c r="S6" s="91"/>
      <c r="T6" s="93"/>
      <c r="U6" s="88" t="s">
        <v>19</v>
      </c>
      <c r="V6" s="89"/>
      <c r="W6" s="50">
        <f>$C14/$P4</f>
        <v>0.8659249483362766</v>
      </c>
    </row>
    <row r="7" spans="6:7" ht="15" customHeight="1">
      <c r="F7" s="1"/>
      <c r="G7" s="17"/>
    </row>
    <row r="8" spans="4:7" ht="15.75" customHeight="1">
      <c r="D8" s="20">
        <v>10</v>
      </c>
      <c r="E8" s="21" t="s">
        <v>1</v>
      </c>
      <c r="F8" s="1"/>
      <c r="G8" s="1"/>
    </row>
    <row r="9" spans="6:7" ht="12.75">
      <c r="F9" s="1"/>
      <c r="G9" s="1"/>
    </row>
    <row r="10" spans="6:7" ht="12.75">
      <c r="F10" s="1"/>
      <c r="G10" s="1"/>
    </row>
    <row r="11" spans="6:7" ht="12.75">
      <c r="F11" s="1"/>
      <c r="G11" s="1"/>
    </row>
    <row r="12" spans="6:7" ht="12.75">
      <c r="F12" s="1"/>
      <c r="G12" s="1"/>
    </row>
    <row r="13" spans="3:10" ht="12.75">
      <c r="C13" s="5" t="s">
        <v>4</v>
      </c>
      <c r="D13" s="78" t="s">
        <v>23</v>
      </c>
      <c r="E13" s="78"/>
      <c r="F13" s="78" t="s">
        <v>3</v>
      </c>
      <c r="G13" s="78"/>
      <c r="I13" s="78" t="s">
        <v>2</v>
      </c>
      <c r="J13" s="78"/>
    </row>
    <row r="14" spans="3:13" ht="18">
      <c r="C14" s="5">
        <f>10-C48/10</f>
        <v>2.2</v>
      </c>
      <c r="D14" s="78">
        <f>1000-D48</f>
        <v>164</v>
      </c>
      <c r="E14" s="78"/>
      <c r="F14" s="78">
        <f>10-F48/10</f>
        <v>8</v>
      </c>
      <c r="G14" s="78"/>
      <c r="I14" s="78">
        <f>200-I48/0.5</f>
        <v>102</v>
      </c>
      <c r="J14" s="78"/>
      <c r="L14" s="99"/>
      <c r="M14" s="99"/>
    </row>
    <row r="15" ht="7.5" customHeight="1"/>
    <row r="16" spans="11:13" ht="15.75">
      <c r="K16" s="101" t="s">
        <v>36</v>
      </c>
      <c r="L16" s="101"/>
      <c r="M16" s="101"/>
    </row>
    <row r="17" spans="12:13" ht="18">
      <c r="L17" s="103"/>
      <c r="M17" s="103"/>
    </row>
    <row r="19" spans="11:13" ht="15.75">
      <c r="K19" s="102" t="s">
        <v>42</v>
      </c>
      <c r="L19" s="102"/>
      <c r="M19" s="102"/>
    </row>
    <row r="21" spans="12:13" ht="9" customHeight="1">
      <c r="L21" s="96"/>
      <c r="M21" s="96"/>
    </row>
    <row r="22" spans="12:13" ht="18" customHeight="1">
      <c r="L22" s="96"/>
      <c r="M22" s="96"/>
    </row>
    <row r="23" ht="16.5" customHeight="1"/>
    <row r="34" spans="3:9" ht="12.75">
      <c r="C34" s="1"/>
      <c r="D34" s="1"/>
      <c r="F34" s="1"/>
      <c r="I34" s="1"/>
    </row>
    <row r="35" spans="3:9" ht="12.75">
      <c r="C35" s="1"/>
      <c r="D35" s="1"/>
      <c r="F35" s="1"/>
      <c r="I35" s="1"/>
    </row>
    <row r="36" spans="3:9" ht="12.75">
      <c r="C36" s="1"/>
      <c r="D36" s="1"/>
      <c r="F36" s="1"/>
      <c r="I36" s="1"/>
    </row>
    <row r="37" spans="3:9" ht="12.75">
      <c r="C37" s="1"/>
      <c r="D37" s="1"/>
      <c r="F37" s="1"/>
      <c r="I37" s="1"/>
    </row>
    <row r="38" spans="3:9" ht="12.75">
      <c r="C38" s="1"/>
      <c r="D38" s="1"/>
      <c r="F38" s="1"/>
      <c r="I38" s="1"/>
    </row>
    <row r="39" spans="3:9" ht="12.75">
      <c r="C39" s="1"/>
      <c r="D39" s="1"/>
      <c r="F39" s="1"/>
      <c r="I39" s="1"/>
    </row>
    <row r="40" spans="3:9" ht="12.75">
      <c r="C40" s="1"/>
      <c r="D40" s="1"/>
      <c r="F40" s="1"/>
      <c r="I40" s="1"/>
    </row>
    <row r="41" spans="3:9" ht="12.75">
      <c r="C41" s="1"/>
      <c r="D41" s="1"/>
      <c r="F41" s="1"/>
      <c r="I41" s="1"/>
    </row>
    <row r="42" spans="3:9" ht="12.75">
      <c r="C42" s="1"/>
      <c r="D42" s="1"/>
      <c r="F42" s="1"/>
      <c r="I42" s="1"/>
    </row>
    <row r="43" spans="3:9" ht="12.75">
      <c r="C43" s="1"/>
      <c r="D43" s="1"/>
      <c r="F43" s="1"/>
      <c r="I43" s="1"/>
    </row>
    <row r="44" spans="3:9" ht="12.75">
      <c r="C44" s="1"/>
      <c r="D44" s="1"/>
      <c r="F44" s="1"/>
      <c r="G44" s="80"/>
      <c r="H44" s="80"/>
      <c r="I44" s="80"/>
    </row>
    <row r="45" spans="2:30" ht="12.75">
      <c r="B45" s="57"/>
      <c r="C45" s="58"/>
      <c r="D45" s="58"/>
      <c r="E45" s="57"/>
      <c r="F45" s="58"/>
      <c r="G45" s="59" t="b">
        <v>1</v>
      </c>
      <c r="H45" s="59" t="b">
        <v>1</v>
      </c>
      <c r="I45" s="59" t="b">
        <v>1</v>
      </c>
      <c r="J45" s="59" t="b">
        <v>0</v>
      </c>
      <c r="K45" s="59"/>
      <c r="L45" s="59" t="b">
        <v>0</v>
      </c>
      <c r="M45" s="59"/>
      <c r="N45" s="59"/>
      <c r="O45" s="59"/>
      <c r="P45" s="59"/>
      <c r="Q45" s="59"/>
      <c r="R45" s="59"/>
      <c r="S45" s="59" t="b">
        <v>1</v>
      </c>
      <c r="T45" s="59" t="b">
        <v>1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</row>
    <row r="46" spans="2:30" ht="12.75">
      <c r="B46" s="57"/>
      <c r="C46" s="58"/>
      <c r="D46" s="58"/>
      <c r="E46" s="57"/>
      <c r="F46" s="58"/>
      <c r="G46" s="57"/>
      <c r="H46" s="57"/>
      <c r="I46" s="58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2:30" ht="12.75">
      <c r="B47" s="57"/>
      <c r="C47" s="58"/>
      <c r="D47" s="58"/>
      <c r="E47" s="57"/>
      <c r="F47" s="58"/>
      <c r="G47" s="57"/>
      <c r="H47" s="57"/>
      <c r="I47" s="58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</row>
    <row r="48" spans="2:30" ht="12.75">
      <c r="B48" s="57"/>
      <c r="C48" s="58">
        <v>78</v>
      </c>
      <c r="D48" s="58">
        <v>836</v>
      </c>
      <c r="E48" s="57"/>
      <c r="F48" s="58">
        <v>20</v>
      </c>
      <c r="G48" s="57"/>
      <c r="H48" s="57"/>
      <c r="I48" s="58">
        <v>49</v>
      </c>
      <c r="J48" s="81"/>
      <c r="K48" s="81"/>
      <c r="L48" s="81"/>
      <c r="M48" s="81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30" ht="12.75">
      <c r="A49" s="71"/>
      <c r="B49" s="69"/>
      <c r="C49" s="69"/>
      <c r="D49" s="69"/>
      <c r="E49" s="69"/>
      <c r="F49" s="69"/>
      <c r="G49" s="69"/>
      <c r="H49" s="57"/>
      <c r="I49" s="57"/>
      <c r="J49" s="57"/>
      <c r="K49" s="57"/>
      <c r="L49" s="57"/>
      <c r="M49" s="57"/>
      <c r="N49" s="57"/>
      <c r="O49" s="59"/>
      <c r="P49" s="59"/>
      <c r="Q49" s="59"/>
      <c r="R49" s="59"/>
      <c r="S49" s="59"/>
      <c r="T49" s="59"/>
      <c r="U49" s="59"/>
      <c r="V49" s="59"/>
      <c r="W49" s="57"/>
      <c r="X49" s="57"/>
      <c r="Y49" s="57"/>
      <c r="Z49" s="57"/>
      <c r="AA49" s="57"/>
      <c r="AB49" s="57"/>
      <c r="AC49" s="57"/>
      <c r="AD49" s="57"/>
    </row>
    <row r="50" spans="1:30" ht="15">
      <c r="A50" s="71"/>
      <c r="B50" s="69"/>
      <c r="C50" s="70"/>
      <c r="D50" s="79"/>
      <c r="E50" s="79"/>
      <c r="F50" s="70"/>
      <c r="G50" s="69"/>
      <c r="H50" s="57"/>
      <c r="I50" s="57"/>
      <c r="J50" s="57"/>
      <c r="K50" s="57"/>
      <c r="L50" s="57"/>
      <c r="M50" s="57"/>
      <c r="N50" s="57"/>
      <c r="O50" s="59"/>
      <c r="P50" s="59"/>
      <c r="Q50" s="59"/>
      <c r="R50" s="59"/>
      <c r="S50" s="59"/>
      <c r="T50" s="59"/>
      <c r="U50" s="59"/>
      <c r="V50" s="59"/>
      <c r="W50" s="60"/>
      <c r="X50" s="61"/>
      <c r="Y50" s="61"/>
      <c r="Z50" s="62"/>
      <c r="AA50" s="63"/>
      <c r="AB50" s="57"/>
      <c r="AC50" s="57"/>
      <c r="AD50" s="57"/>
    </row>
    <row r="51" spans="1:30" ht="12.75">
      <c r="A51" s="71"/>
      <c r="B51" s="69"/>
      <c r="C51" s="69">
        <v>0</v>
      </c>
      <c r="D51" s="69" t="e">
        <f>(($C$14^2+(S51-T51)^2))^(1/2)</f>
        <v>#DIV/0!</v>
      </c>
      <c r="E51" s="69"/>
      <c r="F51" s="69" t="e">
        <f>$D$8/D51</f>
        <v>#DIV/0!</v>
      </c>
      <c r="G51" s="69"/>
      <c r="H51" s="57"/>
      <c r="I51" s="57" t="e">
        <f>F51*$G$45</f>
        <v>#DIV/0!</v>
      </c>
      <c r="J51" s="57">
        <f>C51*$G$45</f>
        <v>0</v>
      </c>
      <c r="K51" s="57"/>
      <c r="L51" s="57" t="e">
        <f>D51*$L$45</f>
        <v>#DIV/0!</v>
      </c>
      <c r="M51" s="64">
        <f>C51*$L$45</f>
        <v>0</v>
      </c>
      <c r="N51" s="57"/>
      <c r="O51" s="57">
        <f>C51*$S$45</f>
        <v>0</v>
      </c>
      <c r="P51" s="65">
        <f>2*3.14159*O51*($F$14/1000)*$S$45</f>
        <v>0</v>
      </c>
      <c r="Q51" s="66"/>
      <c r="R51" s="66"/>
      <c r="S51" s="66">
        <f>2*3.14159*C51*($F$14/1000)</f>
        <v>0</v>
      </c>
      <c r="T51" s="66" t="e">
        <f>1/(6.28*C51*($I$14/1000000))</f>
        <v>#DIV/0!</v>
      </c>
      <c r="U51" s="57">
        <f>C51*$T$45</f>
        <v>0</v>
      </c>
      <c r="V51" s="57" t="e">
        <f>1/(6.28*C51*($I$14/1000000))*$T$45</f>
        <v>#DIV/0!</v>
      </c>
      <c r="W51" s="57">
        <v>0</v>
      </c>
      <c r="X51" s="57">
        <f aca="true" t="shared" si="0" ref="X51:X114">$P$2*SIN(6.28318*$D$14*W51/1000)</f>
        <v>0</v>
      </c>
      <c r="Y51" s="57" t="e">
        <f>#REF!*1.41421*SIN(6.28318*$D$14*W51/1000+(3.1416*$U$3/180))</f>
        <v>#REF!</v>
      </c>
      <c r="Z51" s="57" t="e">
        <f>X51*Y51</f>
        <v>#REF!</v>
      </c>
      <c r="AA51" s="57" t="e">
        <f>#REF!*#REF!*COS(3.1416*($U$3)/180)</f>
        <v>#REF!</v>
      </c>
      <c r="AB51" s="57"/>
      <c r="AC51" s="57"/>
      <c r="AD51" s="57"/>
    </row>
    <row r="52" spans="2:30" ht="12.75">
      <c r="B52" s="57"/>
      <c r="C52" s="57">
        <v>5</v>
      </c>
      <c r="D52" s="57">
        <f>(($C$14^2+(S52-T52)^2))^(1/2)</f>
        <v>311.9832312722304</v>
      </c>
      <c r="E52" s="57"/>
      <c r="F52" s="57">
        <f aca="true" t="shared" si="1" ref="F52:F115">$D$8/D52</f>
        <v>0.03205300476958711</v>
      </c>
      <c r="G52" s="57"/>
      <c r="H52" s="57"/>
      <c r="I52" s="57">
        <f aca="true" t="shared" si="2" ref="I52:I115">F52*$G$45</f>
        <v>0.03205300476958711</v>
      </c>
      <c r="J52" s="57">
        <f aca="true" t="shared" si="3" ref="J52:J115">C52*$G$45</f>
        <v>5</v>
      </c>
      <c r="K52" s="57"/>
      <c r="L52" s="57">
        <f>D52*$L$45</f>
        <v>0</v>
      </c>
      <c r="M52" s="64">
        <f aca="true" t="shared" si="4" ref="M52:M115">C52*$L$45</f>
        <v>0</v>
      </c>
      <c r="N52" s="57"/>
      <c r="O52" s="57">
        <f aca="true" t="shared" si="5" ref="O52:O115">C52*$S$45</f>
        <v>5</v>
      </c>
      <c r="P52" s="65">
        <f aca="true" t="shared" si="6" ref="P52:P115">2*3.14159*O52*($F$14/1000)*$S$45</f>
        <v>0.25132720000000003</v>
      </c>
      <c r="Q52" s="57"/>
      <c r="R52" s="57"/>
      <c r="S52" s="66">
        <f>2*3.14159*C52*($F$14/1000)</f>
        <v>0.25132720000000003</v>
      </c>
      <c r="T52" s="66">
        <f aca="true" t="shared" si="7" ref="T52:T115">1/(6.28*C52*($I$14/1000000))</f>
        <v>312.2268015486449</v>
      </c>
      <c r="U52" s="57">
        <f aca="true" t="shared" si="8" ref="U52:U115">C52*$T$45</f>
        <v>5</v>
      </c>
      <c r="V52" s="57">
        <f aca="true" t="shared" si="9" ref="V52:V115">1/(6.28*C52*($I$14/1000000))*$T$45</f>
        <v>312.2268015486449</v>
      </c>
      <c r="W52" s="57">
        <v>0.05</v>
      </c>
      <c r="X52" s="57">
        <f t="shared" si="0"/>
        <v>0.7283098672153934</v>
      </c>
      <c r="Y52" s="57" t="e">
        <f>#REF!*1.41421*SIN(6.28318*$D$14*W52/1000+(3.1416*$U$3/180))</f>
        <v>#REF!</v>
      </c>
      <c r="Z52" s="57" t="e">
        <f>X52*Y52</f>
        <v>#REF!</v>
      </c>
      <c r="AA52" s="57" t="e">
        <f>#REF!*#REF!*COS(3.1416*($U$3)/180)</f>
        <v>#REF!</v>
      </c>
      <c r="AB52" s="57"/>
      <c r="AC52" s="57"/>
      <c r="AD52" s="57"/>
    </row>
    <row r="53" spans="2:30" ht="12.75">
      <c r="B53" s="57"/>
      <c r="C53" s="57">
        <v>10</v>
      </c>
      <c r="D53" s="57">
        <f>(($C$14^2+(S53-T53)^2))^(1/2)</f>
        <v>155.6262972224608</v>
      </c>
      <c r="E53" s="57"/>
      <c r="F53" s="57">
        <f t="shared" si="1"/>
        <v>0.0642564924982148</v>
      </c>
      <c r="G53" s="57"/>
      <c r="H53" s="57"/>
      <c r="I53" s="57">
        <f t="shared" si="2"/>
        <v>0.0642564924982148</v>
      </c>
      <c r="J53" s="57">
        <f t="shared" si="3"/>
        <v>10</v>
      </c>
      <c r="K53" s="57"/>
      <c r="L53" s="57">
        <f aca="true" t="shared" si="10" ref="L53:L116">D53*$L$45</f>
        <v>0</v>
      </c>
      <c r="M53" s="64">
        <f t="shared" si="4"/>
        <v>0</v>
      </c>
      <c r="N53" s="57"/>
      <c r="O53" s="57">
        <f t="shared" si="5"/>
        <v>10</v>
      </c>
      <c r="P53" s="65">
        <f t="shared" si="6"/>
        <v>0.5026544000000001</v>
      </c>
      <c r="Q53" s="57"/>
      <c r="R53" s="57"/>
      <c r="S53" s="66">
        <f aca="true" t="shared" si="11" ref="S53:S116">2*3.14159*C53*($F$14/1000)</f>
        <v>0.5026544000000001</v>
      </c>
      <c r="T53" s="66">
        <f t="shared" si="7"/>
        <v>156.11340077432246</v>
      </c>
      <c r="U53" s="57">
        <f t="shared" si="8"/>
        <v>10</v>
      </c>
      <c r="V53" s="57">
        <f t="shared" si="9"/>
        <v>156.11340077432246</v>
      </c>
      <c r="W53" s="57">
        <v>0.1</v>
      </c>
      <c r="X53" s="57">
        <f t="shared" si="0"/>
        <v>1.4546868458108975</v>
      </c>
      <c r="Y53" s="57" t="e">
        <f>#REF!*1.41421*SIN(6.28318*$D$14*W53/1000+(3.1416*$U$3/180))</f>
        <v>#REF!</v>
      </c>
      <c r="Z53" s="57" t="e">
        <f aca="true" t="shared" si="12" ref="Z53:Z116">X53*Y53</f>
        <v>#REF!</v>
      </c>
      <c r="AA53" s="57" t="e">
        <f>#REF!*#REF!*COS(3.1416*($U$3)/180)</f>
        <v>#REF!</v>
      </c>
      <c r="AB53" s="57"/>
      <c r="AC53" s="57"/>
      <c r="AD53" s="57"/>
    </row>
    <row r="54" spans="2:30" ht="12.75">
      <c r="B54" s="57"/>
      <c r="C54" s="57">
        <v>15</v>
      </c>
      <c r="D54" s="57">
        <f>(($C$14^2+(S54-T54)^2))^(1/2)</f>
        <v>103.34503827212775</v>
      </c>
      <c r="E54" s="57"/>
      <c r="F54" s="57">
        <f t="shared" si="1"/>
        <v>0.09676323282853734</v>
      </c>
      <c r="G54" s="57"/>
      <c r="H54" s="57"/>
      <c r="I54" s="57">
        <f t="shared" si="2"/>
        <v>0.09676323282853734</v>
      </c>
      <c r="J54" s="57">
        <f t="shared" si="3"/>
        <v>15</v>
      </c>
      <c r="K54" s="57"/>
      <c r="L54" s="57">
        <f t="shared" si="10"/>
        <v>0</v>
      </c>
      <c r="M54" s="64">
        <f t="shared" si="4"/>
        <v>0</v>
      </c>
      <c r="N54" s="57"/>
      <c r="O54" s="57">
        <f t="shared" si="5"/>
        <v>15</v>
      </c>
      <c r="P54" s="65">
        <f t="shared" si="6"/>
        <v>0.7539815999999999</v>
      </c>
      <c r="Q54" s="57"/>
      <c r="R54" s="57"/>
      <c r="S54" s="66">
        <f t="shared" si="11"/>
        <v>0.7539815999999999</v>
      </c>
      <c r="T54" s="66">
        <f t="shared" si="7"/>
        <v>104.07560051621498</v>
      </c>
      <c r="U54" s="57">
        <f t="shared" si="8"/>
        <v>15</v>
      </c>
      <c r="V54" s="57">
        <f t="shared" si="9"/>
        <v>104.07560051621498</v>
      </c>
      <c r="W54" s="57">
        <v>0.15</v>
      </c>
      <c r="X54" s="57">
        <f t="shared" si="0"/>
        <v>2.1772031769315547</v>
      </c>
      <c r="Y54" s="57" t="e">
        <f>#REF!*1.41421*SIN(6.28318*$D$14*W54/1000+(3.1416*$U$3/180))</f>
        <v>#REF!</v>
      </c>
      <c r="Z54" s="57" t="e">
        <f t="shared" si="12"/>
        <v>#REF!</v>
      </c>
      <c r="AA54" s="57" t="e">
        <f>#REF!*#REF!*COS(3.1416*($U$3)/180)</f>
        <v>#REF!</v>
      </c>
      <c r="AB54" s="57"/>
      <c r="AC54" s="57"/>
      <c r="AD54" s="57"/>
    </row>
    <row r="55" spans="2:30" ht="12.75">
      <c r="B55" s="57"/>
      <c r="C55" s="57">
        <v>20</v>
      </c>
      <c r="D55" s="57">
        <f aca="true" t="shared" si="13" ref="D55:D68">(($C$14^2+(S55-T55)^2))^(1/2)</f>
        <v>77.08279279786159</v>
      </c>
      <c r="E55" s="57"/>
      <c r="F55" s="57">
        <f t="shared" si="1"/>
        <v>0.12973063944664726</v>
      </c>
      <c r="G55" s="57"/>
      <c r="H55" s="57"/>
      <c r="I55" s="57">
        <f t="shared" si="2"/>
        <v>0.12973063944664726</v>
      </c>
      <c r="J55" s="57">
        <f t="shared" si="3"/>
        <v>20</v>
      </c>
      <c r="K55" s="57"/>
      <c r="L55" s="57">
        <f t="shared" si="10"/>
        <v>0</v>
      </c>
      <c r="M55" s="64">
        <f t="shared" si="4"/>
        <v>0</v>
      </c>
      <c r="N55" s="57"/>
      <c r="O55" s="57">
        <f t="shared" si="5"/>
        <v>20</v>
      </c>
      <c r="P55" s="65">
        <f t="shared" si="6"/>
        <v>1.0053088000000001</v>
      </c>
      <c r="Q55" s="57"/>
      <c r="R55" s="57"/>
      <c r="S55" s="66">
        <f t="shared" si="11"/>
        <v>1.0053088000000001</v>
      </c>
      <c r="T55" s="66">
        <f t="shared" si="7"/>
        <v>78.05670038716123</v>
      </c>
      <c r="U55" s="57">
        <f t="shared" si="8"/>
        <v>20</v>
      </c>
      <c r="V55" s="57">
        <f t="shared" si="9"/>
        <v>78.05670038716123</v>
      </c>
      <c r="W55" s="57">
        <v>0.2</v>
      </c>
      <c r="X55" s="57">
        <f t="shared" si="0"/>
        <v>2.893941347638202</v>
      </c>
      <c r="Y55" s="57" t="e">
        <f>#REF!*1.41421*SIN(6.28318*$D$14*W55/1000+(3.1416*$U$3/180))</f>
        <v>#REF!</v>
      </c>
      <c r="Z55" s="57" t="e">
        <f t="shared" si="12"/>
        <v>#REF!</v>
      </c>
      <c r="AA55" s="57" t="e">
        <f>#REF!*#REF!*COS(3.1416*($U$3)/180)</f>
        <v>#REF!</v>
      </c>
      <c r="AB55" s="57"/>
      <c r="AC55" s="57"/>
      <c r="AD55" s="57"/>
    </row>
    <row r="56" spans="2:30" ht="12.75">
      <c r="B56" s="57"/>
      <c r="C56" s="57">
        <v>25</v>
      </c>
      <c r="D56" s="57">
        <f t="shared" si="13"/>
        <v>61.2282613067856</v>
      </c>
      <c r="E56" s="57"/>
      <c r="F56" s="57">
        <f t="shared" si="1"/>
        <v>0.1633232724002201</v>
      </c>
      <c r="G56" s="57"/>
      <c r="H56" s="57"/>
      <c r="I56" s="57">
        <f t="shared" si="2"/>
        <v>0.1633232724002201</v>
      </c>
      <c r="J56" s="57">
        <f t="shared" si="3"/>
        <v>25</v>
      </c>
      <c r="K56" s="57"/>
      <c r="L56" s="57">
        <f t="shared" si="10"/>
        <v>0</v>
      </c>
      <c r="M56" s="64">
        <f t="shared" si="4"/>
        <v>0</v>
      </c>
      <c r="N56" s="57"/>
      <c r="O56" s="57">
        <f t="shared" si="5"/>
        <v>25</v>
      </c>
      <c r="P56" s="65">
        <f t="shared" si="6"/>
        <v>1.256636</v>
      </c>
      <c r="Q56" s="57"/>
      <c r="R56" s="57"/>
      <c r="S56" s="66">
        <f t="shared" si="11"/>
        <v>1.256636</v>
      </c>
      <c r="T56" s="66">
        <f t="shared" si="7"/>
        <v>62.44536030972898</v>
      </c>
      <c r="U56" s="57">
        <f t="shared" si="8"/>
        <v>25</v>
      </c>
      <c r="V56" s="57">
        <f t="shared" si="9"/>
        <v>62.44536030972898</v>
      </c>
      <c r="W56" s="57">
        <v>0.25</v>
      </c>
      <c r="X56" s="57">
        <f t="shared" si="0"/>
        <v>3.602999179866305</v>
      </c>
      <c r="Y56" s="57" t="e">
        <f>#REF!*1.41421*SIN(6.28318*$D$14*W56/1000+(3.1416*$U$3/180))</f>
        <v>#REF!</v>
      </c>
      <c r="Z56" s="57" t="e">
        <f t="shared" si="12"/>
        <v>#REF!</v>
      </c>
      <c r="AA56" s="57" t="e">
        <f>#REF!*#REF!*COS(3.1416*($U$3)/180)</f>
        <v>#REF!</v>
      </c>
      <c r="AB56" s="57"/>
      <c r="AC56" s="57"/>
      <c r="AD56" s="57"/>
    </row>
    <row r="57" spans="2:30" ht="12.75">
      <c r="B57" s="57"/>
      <c r="C57" s="57">
        <v>30</v>
      </c>
      <c r="D57" s="57">
        <f t="shared" si="13"/>
        <v>50.57770687881068</v>
      </c>
      <c r="E57" s="57"/>
      <c r="F57" s="57">
        <f t="shared" si="1"/>
        <v>0.19771556713634755</v>
      </c>
      <c r="G57" s="57"/>
      <c r="H57" s="57"/>
      <c r="I57" s="57">
        <f t="shared" si="2"/>
        <v>0.19771556713634755</v>
      </c>
      <c r="J57" s="57">
        <f t="shared" si="3"/>
        <v>30</v>
      </c>
      <c r="K57" s="57"/>
      <c r="L57" s="57">
        <f t="shared" si="10"/>
        <v>0</v>
      </c>
      <c r="M57" s="64">
        <f t="shared" si="4"/>
        <v>0</v>
      </c>
      <c r="N57" s="57"/>
      <c r="O57" s="57">
        <f t="shared" si="5"/>
        <v>30</v>
      </c>
      <c r="P57" s="65">
        <f t="shared" si="6"/>
        <v>1.5079631999999998</v>
      </c>
      <c r="Q57" s="57"/>
      <c r="R57" s="57"/>
      <c r="S57" s="66">
        <f t="shared" si="11"/>
        <v>1.5079631999999998</v>
      </c>
      <c r="T57" s="66">
        <f t="shared" si="7"/>
        <v>52.03780025810749</v>
      </c>
      <c r="U57" s="57">
        <f t="shared" si="8"/>
        <v>30</v>
      </c>
      <c r="V57" s="57">
        <f t="shared" si="9"/>
        <v>52.03780025810749</v>
      </c>
      <c r="W57" s="57">
        <v>0.3</v>
      </c>
      <c r="X57" s="57">
        <f t="shared" si="0"/>
        <v>4.302494878687015</v>
      </c>
      <c r="Y57" s="57" t="e">
        <f>#REF!*1.41421*SIN(6.28318*$D$14*W57/1000+(3.1416*$U$3/180))</f>
        <v>#REF!</v>
      </c>
      <c r="Z57" s="57" t="e">
        <f t="shared" si="12"/>
        <v>#REF!</v>
      </c>
      <c r="AA57" s="57" t="e">
        <f>#REF!*#REF!*COS(3.1416*($U$3)/180)</f>
        <v>#REF!</v>
      </c>
      <c r="AB57" s="57"/>
      <c r="AC57" s="57"/>
      <c r="AD57" s="57"/>
    </row>
    <row r="58" spans="2:30" ht="12.75">
      <c r="B58" s="57"/>
      <c r="C58" s="57">
        <v>35</v>
      </c>
      <c r="D58" s="57">
        <f t="shared" si="13"/>
        <v>42.90098448847557</v>
      </c>
      <c r="E58" s="57"/>
      <c r="F58" s="57">
        <f t="shared" si="1"/>
        <v>0.23309488393410377</v>
      </c>
      <c r="G58" s="57"/>
      <c r="H58" s="57"/>
      <c r="I58" s="57">
        <f t="shared" si="2"/>
        <v>0.23309488393410377</v>
      </c>
      <c r="J58" s="57">
        <f t="shared" si="3"/>
        <v>35</v>
      </c>
      <c r="K58" s="57"/>
      <c r="L58" s="57">
        <f t="shared" si="10"/>
        <v>0</v>
      </c>
      <c r="M58" s="64">
        <f t="shared" si="4"/>
        <v>0</v>
      </c>
      <c r="N58" s="57"/>
      <c r="O58" s="57">
        <f t="shared" si="5"/>
        <v>35</v>
      </c>
      <c r="P58" s="65">
        <f t="shared" si="6"/>
        <v>1.7592903999999998</v>
      </c>
      <c r="Q58" s="57"/>
      <c r="R58" s="57"/>
      <c r="S58" s="66">
        <f t="shared" si="11"/>
        <v>1.7592903999999998</v>
      </c>
      <c r="T58" s="66">
        <f t="shared" si="7"/>
        <v>44.603828792663556</v>
      </c>
      <c r="U58" s="57">
        <f t="shared" si="8"/>
        <v>35</v>
      </c>
      <c r="V58" s="57">
        <f t="shared" si="9"/>
        <v>44.603828792663556</v>
      </c>
      <c r="W58" s="57">
        <v>0.35</v>
      </c>
      <c r="X58" s="57">
        <f t="shared" si="0"/>
        <v>4.990572026472652</v>
      </c>
      <c r="Y58" s="57" t="e">
        <f>#REF!*1.41421*SIN(6.28318*$D$14*W58/1000+(3.1416*$U$3/180))</f>
        <v>#REF!</v>
      </c>
      <c r="Z58" s="57" t="e">
        <f t="shared" si="12"/>
        <v>#REF!</v>
      </c>
      <c r="AA58" s="57" t="e">
        <f>#REF!*#REF!*COS(3.1416*($U$3)/180)</f>
        <v>#REF!</v>
      </c>
      <c r="AB58" s="57"/>
      <c r="AC58" s="57"/>
      <c r="AD58" s="57"/>
    </row>
    <row r="59" spans="2:30" ht="12.75">
      <c r="B59" s="57"/>
      <c r="C59" s="57">
        <v>40</v>
      </c>
      <c r="D59" s="57">
        <f t="shared" si="13"/>
        <v>37.08304904359727</v>
      </c>
      <c r="E59" s="57"/>
      <c r="F59" s="57">
        <f t="shared" si="1"/>
        <v>0.26966498866485716</v>
      </c>
      <c r="G59" s="57"/>
      <c r="H59" s="57"/>
      <c r="I59" s="57">
        <f t="shared" si="2"/>
        <v>0.26966498866485716</v>
      </c>
      <c r="J59" s="57">
        <f t="shared" si="3"/>
        <v>40</v>
      </c>
      <c r="K59" s="57"/>
      <c r="L59" s="57">
        <f t="shared" si="10"/>
        <v>0</v>
      </c>
      <c r="M59" s="64">
        <f t="shared" si="4"/>
        <v>0</v>
      </c>
      <c r="N59" s="57"/>
      <c r="O59" s="57">
        <f t="shared" si="5"/>
        <v>40</v>
      </c>
      <c r="P59" s="65">
        <f t="shared" si="6"/>
        <v>2.0106176000000002</v>
      </c>
      <c r="Q59" s="57"/>
      <c r="R59" s="57"/>
      <c r="S59" s="66">
        <f t="shared" si="11"/>
        <v>2.0106176000000002</v>
      </c>
      <c r="T59" s="66">
        <f t="shared" si="7"/>
        <v>39.028350193580614</v>
      </c>
      <c r="U59" s="57">
        <f t="shared" si="8"/>
        <v>40</v>
      </c>
      <c r="V59" s="57">
        <f t="shared" si="9"/>
        <v>39.028350193580614</v>
      </c>
      <c r="W59" s="57">
        <v>0.4</v>
      </c>
      <c r="X59" s="57">
        <f t="shared" si="0"/>
        <v>5.665404509712431</v>
      </c>
      <c r="Y59" s="57" t="e">
        <f>#REF!*1.41421*SIN(6.28318*$D$14*W59/1000+(3.1416*$U$3/180))</f>
        <v>#REF!</v>
      </c>
      <c r="Z59" s="57" t="e">
        <f t="shared" si="12"/>
        <v>#REF!</v>
      </c>
      <c r="AA59" s="57" t="e">
        <f>#REF!*#REF!*COS(3.1416*($U$3)/180)</f>
        <v>#REF!</v>
      </c>
      <c r="AB59" s="57"/>
      <c r="AC59" s="57"/>
      <c r="AD59" s="57"/>
    </row>
    <row r="60" spans="2:30" ht="12.75">
      <c r="B60" s="57"/>
      <c r="C60" s="57">
        <v>45</v>
      </c>
      <c r="D60" s="57">
        <f t="shared" si="13"/>
        <v>32.50445882396206</v>
      </c>
      <c r="E60" s="57"/>
      <c r="F60" s="57">
        <f t="shared" si="1"/>
        <v>0.30765009976502267</v>
      </c>
      <c r="G60" s="57"/>
      <c r="H60" s="57"/>
      <c r="I60" s="57">
        <f t="shared" si="2"/>
        <v>0.30765009976502267</v>
      </c>
      <c r="J60" s="57">
        <f t="shared" si="3"/>
        <v>45</v>
      </c>
      <c r="K60" s="57"/>
      <c r="L60" s="57">
        <f t="shared" si="10"/>
        <v>0</v>
      </c>
      <c r="M60" s="64">
        <f t="shared" si="4"/>
        <v>0</v>
      </c>
      <c r="N60" s="57"/>
      <c r="O60" s="57">
        <f t="shared" si="5"/>
        <v>45</v>
      </c>
      <c r="P60" s="65">
        <f t="shared" si="6"/>
        <v>2.2619447999999998</v>
      </c>
      <c r="Q60" s="57"/>
      <c r="R60" s="57"/>
      <c r="S60" s="66">
        <f t="shared" si="11"/>
        <v>2.2619447999999998</v>
      </c>
      <c r="T60" s="66">
        <f t="shared" si="7"/>
        <v>34.69186683873832</v>
      </c>
      <c r="U60" s="57">
        <f t="shared" si="8"/>
        <v>45</v>
      </c>
      <c r="V60" s="57">
        <f t="shared" si="9"/>
        <v>34.69186683873832</v>
      </c>
      <c r="W60" s="57">
        <v>0.45</v>
      </c>
      <c r="X60" s="57">
        <f t="shared" si="0"/>
        <v>6.32520136540296</v>
      </c>
      <c r="Y60" s="57" t="e">
        <f>#REF!*1.41421*SIN(6.28318*$D$14*W60/1000+(3.1416*$U$3/180))</f>
        <v>#REF!</v>
      </c>
      <c r="Z60" s="57" t="e">
        <f t="shared" si="12"/>
        <v>#REF!</v>
      </c>
      <c r="AA60" s="57" t="e">
        <f>#REF!*#REF!*COS(3.1416*($U$3)/180)</f>
        <v>#REF!</v>
      </c>
      <c r="AB60" s="57"/>
      <c r="AC60" s="57"/>
      <c r="AD60" s="57"/>
    </row>
    <row r="61" spans="2:30" ht="12.75">
      <c r="B61" s="57"/>
      <c r="C61" s="57">
        <v>55</v>
      </c>
      <c r="D61" s="57">
        <f t="shared" si="13"/>
        <v>25.713940717705057</v>
      </c>
      <c r="E61" s="57"/>
      <c r="F61" s="57">
        <f t="shared" si="1"/>
        <v>0.38889410649977146</v>
      </c>
      <c r="G61" s="57"/>
      <c r="H61" s="57"/>
      <c r="I61" s="57">
        <f t="shared" si="2"/>
        <v>0.38889410649977146</v>
      </c>
      <c r="J61" s="57">
        <f t="shared" si="3"/>
        <v>55</v>
      </c>
      <c r="K61" s="57"/>
      <c r="L61" s="57">
        <f t="shared" si="10"/>
        <v>0</v>
      </c>
      <c r="M61" s="64">
        <f t="shared" si="4"/>
        <v>0</v>
      </c>
      <c r="N61" s="57"/>
      <c r="O61" s="57">
        <f t="shared" si="5"/>
        <v>55</v>
      </c>
      <c r="P61" s="65">
        <f t="shared" si="6"/>
        <v>2.7645992</v>
      </c>
      <c r="Q61" s="57"/>
      <c r="R61" s="57"/>
      <c r="S61" s="66">
        <f t="shared" si="11"/>
        <v>2.7645992</v>
      </c>
      <c r="T61" s="66">
        <f t="shared" si="7"/>
        <v>28.384254686240443</v>
      </c>
      <c r="U61" s="57">
        <f t="shared" si="8"/>
        <v>55</v>
      </c>
      <c r="V61" s="57">
        <f t="shared" si="9"/>
        <v>28.384254686240443</v>
      </c>
      <c r="W61" s="57">
        <v>0.55</v>
      </c>
      <c r="X61" s="57">
        <f t="shared" si="0"/>
        <v>7.592728507377623</v>
      </c>
      <c r="Y61" s="57" t="e">
        <f>#REF!*1.41421*SIN(6.28318*$D$14*W61/1000+(3.1416*$U$3/180))</f>
        <v>#REF!</v>
      </c>
      <c r="Z61" s="57" t="e">
        <f t="shared" si="12"/>
        <v>#REF!</v>
      </c>
      <c r="AA61" s="57" t="e">
        <f>#REF!*#REF!*COS(3.1416*($U$3)/180)</f>
        <v>#REF!</v>
      </c>
      <c r="AB61" s="57"/>
      <c r="AC61" s="57"/>
      <c r="AD61" s="57"/>
    </row>
    <row r="62" spans="2:30" ht="12.75">
      <c r="B62" s="57"/>
      <c r="C62" s="57">
        <v>60</v>
      </c>
      <c r="D62" s="57">
        <f t="shared" si="13"/>
        <v>23.107938038248605</v>
      </c>
      <c r="E62" s="57"/>
      <c r="F62" s="57">
        <f t="shared" si="1"/>
        <v>0.43275172295545583</v>
      </c>
      <c r="G62" s="57"/>
      <c r="H62" s="57"/>
      <c r="I62" s="57">
        <f t="shared" si="2"/>
        <v>0.43275172295545583</v>
      </c>
      <c r="J62" s="57">
        <f t="shared" si="3"/>
        <v>60</v>
      </c>
      <c r="K62" s="57"/>
      <c r="L62" s="57">
        <f t="shared" si="10"/>
        <v>0</v>
      </c>
      <c r="M62" s="64">
        <f t="shared" si="4"/>
        <v>0</v>
      </c>
      <c r="N62" s="57"/>
      <c r="O62" s="57">
        <f t="shared" si="5"/>
        <v>60</v>
      </c>
      <c r="P62" s="65">
        <f t="shared" si="6"/>
        <v>3.0159263999999997</v>
      </c>
      <c r="Q62" s="57"/>
      <c r="R62" s="57"/>
      <c r="S62" s="66">
        <f t="shared" si="11"/>
        <v>3.0159263999999997</v>
      </c>
      <c r="T62" s="66">
        <f t="shared" si="7"/>
        <v>26.018900129053744</v>
      </c>
      <c r="U62" s="57">
        <f t="shared" si="8"/>
        <v>60</v>
      </c>
      <c r="V62" s="57">
        <f t="shared" si="9"/>
        <v>26.018900129053744</v>
      </c>
      <c r="W62" s="57">
        <v>0.6</v>
      </c>
      <c r="X62" s="57">
        <f t="shared" si="0"/>
        <v>8.197094856279591</v>
      </c>
      <c r="Y62" s="57" t="e">
        <f>#REF!*1.41421*SIN(6.28318*$D$14*W62/1000+(3.1416*$U$3/180))</f>
        <v>#REF!</v>
      </c>
      <c r="Z62" s="57" t="e">
        <f t="shared" si="12"/>
        <v>#REF!</v>
      </c>
      <c r="AA62" s="57" t="e">
        <f>#REF!*#REF!*COS(3.1416*($U$3)/180)</f>
        <v>#REF!</v>
      </c>
      <c r="AB62" s="57"/>
      <c r="AC62" s="57"/>
      <c r="AD62" s="57"/>
    </row>
    <row r="63" spans="2:30" ht="12.75">
      <c r="B63" s="57"/>
      <c r="C63" s="57">
        <v>65</v>
      </c>
      <c r="D63" s="57">
        <f t="shared" si="13"/>
        <v>20.866492181617144</v>
      </c>
      <c r="E63" s="57"/>
      <c r="F63" s="57">
        <f t="shared" si="1"/>
        <v>0.4792372341724858</v>
      </c>
      <c r="G63" s="57"/>
      <c r="H63" s="57"/>
      <c r="I63" s="57">
        <f t="shared" si="2"/>
        <v>0.4792372341724858</v>
      </c>
      <c r="J63" s="57">
        <f t="shared" si="3"/>
        <v>65</v>
      </c>
      <c r="K63" s="57"/>
      <c r="L63" s="57">
        <f t="shared" si="10"/>
        <v>0</v>
      </c>
      <c r="M63" s="64">
        <f t="shared" si="4"/>
        <v>0</v>
      </c>
      <c r="N63" s="57"/>
      <c r="O63" s="57">
        <f t="shared" si="5"/>
        <v>65</v>
      </c>
      <c r="P63" s="65">
        <f t="shared" si="6"/>
        <v>3.2672536</v>
      </c>
      <c r="Q63" s="57"/>
      <c r="R63" s="57"/>
      <c r="S63" s="66">
        <f t="shared" si="11"/>
        <v>3.2672536</v>
      </c>
      <c r="T63" s="66">
        <f t="shared" si="7"/>
        <v>24.017446272972688</v>
      </c>
      <c r="U63" s="57">
        <f t="shared" si="8"/>
        <v>65</v>
      </c>
      <c r="V63" s="57">
        <f t="shared" si="9"/>
        <v>24.017446272972688</v>
      </c>
      <c r="W63" s="57">
        <v>0.65</v>
      </c>
      <c r="X63" s="57">
        <f t="shared" si="0"/>
        <v>8.779706630546405</v>
      </c>
      <c r="Y63" s="57" t="e">
        <f>#REF!*1.41421*SIN(6.28318*$D$14*W63/1000+(3.1416*$U$3/180))</f>
        <v>#REF!</v>
      </c>
      <c r="Z63" s="57" t="e">
        <f t="shared" si="12"/>
        <v>#REF!</v>
      </c>
      <c r="AA63" s="57" t="e">
        <f>#REF!*#REF!*COS(3.1416*($U$3)/180)</f>
        <v>#REF!</v>
      </c>
      <c r="AB63" s="57"/>
      <c r="AC63" s="57"/>
      <c r="AD63" s="57"/>
    </row>
    <row r="64" spans="2:30" ht="12.75">
      <c r="B64" s="57"/>
      <c r="C64" s="57">
        <v>70</v>
      </c>
      <c r="D64" s="57">
        <f t="shared" si="13"/>
        <v>18.91173236356432</v>
      </c>
      <c r="E64" s="57"/>
      <c r="F64" s="57">
        <f t="shared" si="1"/>
        <v>0.5287722884269545</v>
      </c>
      <c r="G64" s="57"/>
      <c r="H64" s="57"/>
      <c r="I64" s="57">
        <f t="shared" si="2"/>
        <v>0.5287722884269545</v>
      </c>
      <c r="J64" s="57">
        <f t="shared" si="3"/>
        <v>70</v>
      </c>
      <c r="K64" s="57"/>
      <c r="L64" s="57">
        <f t="shared" si="10"/>
        <v>0</v>
      </c>
      <c r="M64" s="64">
        <f t="shared" si="4"/>
        <v>0</v>
      </c>
      <c r="N64" s="57"/>
      <c r="O64" s="57">
        <f t="shared" si="5"/>
        <v>70</v>
      </c>
      <c r="P64" s="65">
        <f t="shared" si="6"/>
        <v>3.5185807999999996</v>
      </c>
      <c r="Q64" s="57"/>
      <c r="R64" s="57"/>
      <c r="S64" s="66">
        <f t="shared" si="11"/>
        <v>3.5185807999999996</v>
      </c>
      <c r="T64" s="66">
        <f t="shared" si="7"/>
        <v>22.301914396331778</v>
      </c>
      <c r="U64" s="57">
        <f t="shared" si="8"/>
        <v>70</v>
      </c>
      <c r="V64" s="57">
        <f t="shared" si="9"/>
        <v>22.301914396331778</v>
      </c>
      <c r="W64" s="57">
        <v>0.7</v>
      </c>
      <c r="X64" s="57">
        <f t="shared" si="0"/>
        <v>9.339017615141053</v>
      </c>
      <c r="Y64" s="57" t="e">
        <f>#REF!*1.41421*SIN(6.28318*$D$14*W64/1000+(3.1416*$U$3/180))</f>
        <v>#REF!</v>
      </c>
      <c r="Z64" s="57" t="e">
        <f t="shared" si="12"/>
        <v>#REF!</v>
      </c>
      <c r="AA64" s="57" t="e">
        <f>#REF!*#REF!*COS(3.1416*($U$3)/180)</f>
        <v>#REF!</v>
      </c>
      <c r="AB64" s="57"/>
      <c r="AC64" s="57"/>
      <c r="AD64" s="57"/>
    </row>
    <row r="65" spans="2:30" ht="12.75">
      <c r="B65" s="57"/>
      <c r="C65" s="57">
        <v>75</v>
      </c>
      <c r="D65" s="57">
        <f t="shared" si="13"/>
        <v>17.186601049787054</v>
      </c>
      <c r="E65" s="57"/>
      <c r="F65" s="57">
        <f t="shared" si="1"/>
        <v>0.5818486139889715</v>
      </c>
      <c r="G65" s="57"/>
      <c r="H65" s="57"/>
      <c r="I65" s="57">
        <f t="shared" si="2"/>
        <v>0.5818486139889715</v>
      </c>
      <c r="J65" s="57">
        <f t="shared" si="3"/>
        <v>75</v>
      </c>
      <c r="K65" s="57"/>
      <c r="L65" s="57">
        <f t="shared" si="10"/>
        <v>0</v>
      </c>
      <c r="M65" s="64">
        <f t="shared" si="4"/>
        <v>0</v>
      </c>
      <c r="N65" s="57"/>
      <c r="O65" s="57">
        <f t="shared" si="5"/>
        <v>75</v>
      </c>
      <c r="P65" s="65">
        <f t="shared" si="6"/>
        <v>3.769908</v>
      </c>
      <c r="Q65" s="57"/>
      <c r="R65" s="57"/>
      <c r="S65" s="66">
        <f t="shared" si="11"/>
        <v>3.769908</v>
      </c>
      <c r="T65" s="66">
        <f t="shared" si="7"/>
        <v>20.815120103242997</v>
      </c>
      <c r="U65" s="57">
        <f t="shared" si="8"/>
        <v>75</v>
      </c>
      <c r="V65" s="57">
        <f t="shared" si="9"/>
        <v>20.815120103242997</v>
      </c>
      <c r="W65" s="57">
        <v>0.75</v>
      </c>
      <c r="X65" s="57">
        <f t="shared" si="0"/>
        <v>9.873543433858066</v>
      </c>
      <c r="Y65" s="57" t="e">
        <f>#REF!*1.41421*SIN(6.28318*$D$14*W65/1000+(3.1416*$U$3/180))</f>
        <v>#REF!</v>
      </c>
      <c r="Z65" s="57" t="e">
        <f t="shared" si="12"/>
        <v>#REF!</v>
      </c>
      <c r="AA65" s="57" t="e">
        <f>#REF!*#REF!*COS(3.1416*($U$3)/180)</f>
        <v>#REF!</v>
      </c>
      <c r="AB65" s="57"/>
      <c r="AC65" s="57"/>
      <c r="AD65" s="57"/>
    </row>
    <row r="66" spans="2:30" ht="12.75">
      <c r="B66" s="57"/>
      <c r="C66" s="57">
        <v>80</v>
      </c>
      <c r="D66" s="57">
        <f t="shared" si="13"/>
        <v>15.648360509828397</v>
      </c>
      <c r="E66" s="57"/>
      <c r="F66" s="57">
        <f t="shared" si="1"/>
        <v>0.6390445819368243</v>
      </c>
      <c r="G66" s="57"/>
      <c r="H66" s="57"/>
      <c r="I66" s="57">
        <f t="shared" si="2"/>
        <v>0.6390445819368243</v>
      </c>
      <c r="J66" s="57">
        <f t="shared" si="3"/>
        <v>80</v>
      </c>
      <c r="K66" s="57"/>
      <c r="L66" s="57">
        <f t="shared" si="10"/>
        <v>0</v>
      </c>
      <c r="M66" s="64">
        <f t="shared" si="4"/>
        <v>0</v>
      </c>
      <c r="N66" s="57"/>
      <c r="O66" s="57">
        <f t="shared" si="5"/>
        <v>80</v>
      </c>
      <c r="P66" s="65">
        <f t="shared" si="6"/>
        <v>4.0212352000000005</v>
      </c>
      <c r="Q66" s="57"/>
      <c r="R66" s="57"/>
      <c r="S66" s="66">
        <f t="shared" si="11"/>
        <v>4.0212352000000005</v>
      </c>
      <c r="T66" s="66">
        <f t="shared" si="7"/>
        <v>19.514175096790307</v>
      </c>
      <c r="U66" s="57">
        <f t="shared" si="8"/>
        <v>80</v>
      </c>
      <c r="V66" s="57">
        <f t="shared" si="9"/>
        <v>19.514175096790307</v>
      </c>
      <c r="W66" s="57">
        <v>0.8</v>
      </c>
      <c r="X66" s="57">
        <f t="shared" si="0"/>
        <v>10.38186548876469</v>
      </c>
      <c r="Y66" s="57" t="e">
        <f>#REF!*1.41421*SIN(6.28318*$D$14*W66/1000+(3.1416*$U$3/180))</f>
        <v>#REF!</v>
      </c>
      <c r="Z66" s="57" t="e">
        <f t="shared" si="12"/>
        <v>#REF!</v>
      </c>
      <c r="AA66" s="57" t="e">
        <f>#REF!*#REF!*COS(3.1416*($U$3)/180)</f>
        <v>#REF!</v>
      </c>
      <c r="AB66" s="57"/>
      <c r="AC66" s="57"/>
      <c r="AD66" s="57"/>
    </row>
    <row r="67" spans="2:30" ht="12.75">
      <c r="B67" s="57"/>
      <c r="C67" s="57">
        <v>85</v>
      </c>
      <c r="D67" s="57">
        <f t="shared" si="13"/>
        <v>14.264394297681086</v>
      </c>
      <c r="E67" s="57"/>
      <c r="F67" s="57">
        <f t="shared" si="1"/>
        <v>0.701046240822554</v>
      </c>
      <c r="G67" s="57"/>
      <c r="H67" s="57"/>
      <c r="I67" s="57">
        <f t="shared" si="2"/>
        <v>0.701046240822554</v>
      </c>
      <c r="J67" s="57">
        <f t="shared" si="3"/>
        <v>85</v>
      </c>
      <c r="K67" s="57"/>
      <c r="L67" s="57">
        <f t="shared" si="10"/>
        <v>0</v>
      </c>
      <c r="M67" s="64">
        <f t="shared" si="4"/>
        <v>0</v>
      </c>
      <c r="N67" s="57"/>
      <c r="O67" s="57">
        <f t="shared" si="5"/>
        <v>85</v>
      </c>
      <c r="P67" s="65">
        <f t="shared" si="6"/>
        <v>4.2725624</v>
      </c>
      <c r="Q67" s="57"/>
      <c r="R67" s="57"/>
      <c r="S67" s="66">
        <f t="shared" si="11"/>
        <v>4.2725624</v>
      </c>
      <c r="T67" s="66">
        <f t="shared" si="7"/>
        <v>18.366282444037935</v>
      </c>
      <c r="U67" s="57">
        <f t="shared" si="8"/>
        <v>85</v>
      </c>
      <c r="V67" s="57">
        <f t="shared" si="9"/>
        <v>18.366282444037935</v>
      </c>
      <c r="W67" s="57">
        <v>0.85</v>
      </c>
      <c r="X67" s="57">
        <f t="shared" si="0"/>
        <v>10.862634725070656</v>
      </c>
      <c r="Y67" s="57" t="e">
        <f>#REF!*1.41421*SIN(6.28318*$D$14*W67/1000+(3.1416*$U$3/180))</f>
        <v>#REF!</v>
      </c>
      <c r="Z67" s="57" t="e">
        <f t="shared" si="12"/>
        <v>#REF!</v>
      </c>
      <c r="AA67" s="57" t="e">
        <f>#REF!*#REF!*COS(3.1416*($U$3)/180)</f>
        <v>#REF!</v>
      </c>
      <c r="AB67" s="57"/>
      <c r="AC67" s="57"/>
      <c r="AD67" s="57"/>
    </row>
    <row r="68" spans="2:30" ht="12.75">
      <c r="B68" s="57"/>
      <c r="C68" s="57">
        <v>90</v>
      </c>
      <c r="D68" s="57">
        <f t="shared" si="13"/>
        <v>13.00941227365106</v>
      </c>
      <c r="E68" s="57"/>
      <c r="F68" s="57">
        <f t="shared" si="1"/>
        <v>0.7686742329054904</v>
      </c>
      <c r="G68" s="57"/>
      <c r="H68" s="57"/>
      <c r="I68" s="57">
        <f t="shared" si="2"/>
        <v>0.7686742329054904</v>
      </c>
      <c r="J68" s="57">
        <f t="shared" si="3"/>
        <v>90</v>
      </c>
      <c r="K68" s="57"/>
      <c r="L68" s="57">
        <f t="shared" si="10"/>
        <v>0</v>
      </c>
      <c r="M68" s="64">
        <f t="shared" si="4"/>
        <v>0</v>
      </c>
      <c r="N68" s="57"/>
      <c r="O68" s="57">
        <f t="shared" si="5"/>
        <v>90</v>
      </c>
      <c r="P68" s="65">
        <f t="shared" si="6"/>
        <v>4.5238895999999995</v>
      </c>
      <c r="Q68" s="57"/>
      <c r="R68" s="57"/>
      <c r="S68" s="66">
        <f t="shared" si="11"/>
        <v>4.5238895999999995</v>
      </c>
      <c r="T68" s="66">
        <f t="shared" si="7"/>
        <v>17.34593341936916</v>
      </c>
      <c r="U68" s="57">
        <f t="shared" si="8"/>
        <v>90</v>
      </c>
      <c r="V68" s="57">
        <f t="shared" si="9"/>
        <v>17.34593341936916</v>
      </c>
      <c r="W68" s="57">
        <v>0.9</v>
      </c>
      <c r="X68" s="57">
        <f t="shared" si="0"/>
        <v>11.314575211434814</v>
      </c>
      <c r="Y68" s="57" t="e">
        <f>#REF!*1.41421*SIN(6.28318*$D$14*W68/1000+(3.1416*$U$3/180))</f>
        <v>#REF!</v>
      </c>
      <c r="Z68" s="57" t="e">
        <f t="shared" si="12"/>
        <v>#REF!</v>
      </c>
      <c r="AA68" s="57" t="e">
        <f>#REF!*#REF!*COS(3.1416*($U$3)/180)</f>
        <v>#REF!</v>
      </c>
      <c r="AB68" s="57"/>
      <c r="AC68" s="57"/>
      <c r="AD68" s="57"/>
    </row>
    <row r="69" spans="2:30" ht="12.75">
      <c r="B69" s="57"/>
      <c r="C69" s="57">
        <v>95</v>
      </c>
      <c r="D69" s="57">
        <f>(($C$14^2+(S69-T69)^2))^(1/2)</f>
        <v>11.863543552062897</v>
      </c>
      <c r="E69" s="57"/>
      <c r="F69" s="57">
        <f t="shared" si="1"/>
        <v>0.8429184717125388</v>
      </c>
      <c r="G69" s="57"/>
      <c r="H69" s="57"/>
      <c r="I69" s="57">
        <f t="shared" si="2"/>
        <v>0.8429184717125388</v>
      </c>
      <c r="J69" s="57">
        <f t="shared" si="3"/>
        <v>95</v>
      </c>
      <c r="K69" s="57"/>
      <c r="L69" s="57">
        <f t="shared" si="10"/>
        <v>0</v>
      </c>
      <c r="M69" s="64">
        <f t="shared" si="4"/>
        <v>0</v>
      </c>
      <c r="N69" s="57"/>
      <c r="O69" s="57">
        <f t="shared" si="5"/>
        <v>95</v>
      </c>
      <c r="P69" s="65">
        <f t="shared" si="6"/>
        <v>4.7752168</v>
      </c>
      <c r="Q69" s="57"/>
      <c r="R69" s="57"/>
      <c r="S69" s="66">
        <f t="shared" si="11"/>
        <v>4.7752168</v>
      </c>
      <c r="T69" s="66">
        <f t="shared" si="7"/>
        <v>16.43298955519184</v>
      </c>
      <c r="U69" s="57">
        <f t="shared" si="8"/>
        <v>95</v>
      </c>
      <c r="V69" s="57">
        <f t="shared" si="9"/>
        <v>16.43298955519184</v>
      </c>
      <c r="W69" s="57">
        <v>0.95</v>
      </c>
      <c r="X69" s="57">
        <f t="shared" si="0"/>
        <v>11.736487526206732</v>
      </c>
      <c r="Y69" s="57" t="e">
        <f>#REF!*1.41421*SIN(6.28318*$D$14*W69/1000+(3.1416*$U$3/180))</f>
        <v>#REF!</v>
      </c>
      <c r="Z69" s="57" t="e">
        <f t="shared" si="12"/>
        <v>#REF!</v>
      </c>
      <c r="AA69" s="57" t="e">
        <f>#REF!*#REF!*COS(3.1416*($U$3)/180)</f>
        <v>#REF!</v>
      </c>
      <c r="AB69" s="57"/>
      <c r="AC69" s="57"/>
      <c r="AD69" s="57"/>
    </row>
    <row r="70" spans="2:30" ht="12.75">
      <c r="B70" s="57"/>
      <c r="C70" s="57">
        <v>100</v>
      </c>
      <c r="D70" s="57">
        <f>(($C$14^2+(S70-T70)^2))^(1/2)</f>
        <v>10.811008648633347</v>
      </c>
      <c r="E70" s="57"/>
      <c r="F70" s="57">
        <f t="shared" si="1"/>
        <v>0.9249830728110767</v>
      </c>
      <c r="G70" s="57"/>
      <c r="H70" s="57"/>
      <c r="I70" s="57">
        <f t="shared" si="2"/>
        <v>0.9249830728110767</v>
      </c>
      <c r="J70" s="57">
        <f t="shared" si="3"/>
        <v>100</v>
      </c>
      <c r="K70" s="57"/>
      <c r="L70" s="57">
        <f t="shared" si="10"/>
        <v>0</v>
      </c>
      <c r="M70" s="64">
        <f t="shared" si="4"/>
        <v>0</v>
      </c>
      <c r="N70" s="57"/>
      <c r="O70" s="57">
        <f t="shared" si="5"/>
        <v>100</v>
      </c>
      <c r="P70" s="65">
        <f t="shared" si="6"/>
        <v>5.026544</v>
      </c>
      <c r="Q70" s="57"/>
      <c r="R70" s="57"/>
      <c r="S70" s="66">
        <f t="shared" si="11"/>
        <v>5.026544</v>
      </c>
      <c r="T70" s="66">
        <f t="shared" si="7"/>
        <v>15.611340077432246</v>
      </c>
      <c r="U70" s="57">
        <f t="shared" si="8"/>
        <v>100</v>
      </c>
      <c r="V70" s="57">
        <f t="shared" si="9"/>
        <v>15.611340077432246</v>
      </c>
      <c r="W70" s="57">
        <v>1</v>
      </c>
      <c r="X70" s="57">
        <f t="shared" si="0"/>
        <v>12.12725194061639</v>
      </c>
      <c r="Y70" s="57" t="e">
        <f>#REF!*1.41421*SIN(6.28318*$D$14*W70/1000+(3.1416*$U$3/180))</f>
        <v>#REF!</v>
      </c>
      <c r="Z70" s="57" t="e">
        <f t="shared" si="12"/>
        <v>#REF!</v>
      </c>
      <c r="AA70" s="57" t="e">
        <f>#REF!*#REF!*COS(3.1416*($U$3)/180)</f>
        <v>#REF!</v>
      </c>
      <c r="AB70" s="57"/>
      <c r="AC70" s="57"/>
      <c r="AD70" s="57"/>
    </row>
    <row r="71" spans="2:30" ht="12.75">
      <c r="B71" s="57"/>
      <c r="C71" s="57">
        <v>105</v>
      </c>
      <c r="D71" s="57">
        <f>(($C$14^2+(S71-T71)^2))^(1/2)</f>
        <v>9.83918064696316</v>
      </c>
      <c r="E71" s="57"/>
      <c r="F71" s="57">
        <f t="shared" si="1"/>
        <v>1.0163447911779602</v>
      </c>
      <c r="G71" s="57"/>
      <c r="H71" s="57"/>
      <c r="I71" s="57">
        <f t="shared" si="2"/>
        <v>1.0163447911779602</v>
      </c>
      <c r="J71" s="57">
        <f t="shared" si="3"/>
        <v>105</v>
      </c>
      <c r="K71" s="57"/>
      <c r="L71" s="57">
        <f t="shared" si="10"/>
        <v>0</v>
      </c>
      <c r="M71" s="64">
        <f t="shared" si="4"/>
        <v>0</v>
      </c>
      <c r="N71" s="57"/>
      <c r="O71" s="57">
        <f t="shared" si="5"/>
        <v>105</v>
      </c>
      <c r="P71" s="65">
        <f t="shared" si="6"/>
        <v>5.2778712</v>
      </c>
      <c r="Q71" s="57"/>
      <c r="R71" s="57"/>
      <c r="S71" s="66">
        <f t="shared" si="11"/>
        <v>5.2778712</v>
      </c>
      <c r="T71" s="66">
        <f t="shared" si="7"/>
        <v>14.867942930887855</v>
      </c>
      <c r="U71" s="57">
        <f t="shared" si="8"/>
        <v>105</v>
      </c>
      <c r="V71" s="57">
        <f t="shared" si="9"/>
        <v>14.867942930887855</v>
      </c>
      <c r="W71" s="57">
        <v>1.05</v>
      </c>
      <c r="X71" s="57">
        <f t="shared" si="0"/>
        <v>12.485831390463956</v>
      </c>
      <c r="Y71" s="57" t="e">
        <f>#REF!*1.41421*SIN(6.28318*$D$14*W71/1000+(3.1416*$U$3/180))</f>
        <v>#REF!</v>
      </c>
      <c r="Z71" s="57" t="e">
        <f t="shared" si="12"/>
        <v>#REF!</v>
      </c>
      <c r="AA71" s="57" t="e">
        <f>#REF!*#REF!*COS(3.1416*($U$3)/180)</f>
        <v>#REF!</v>
      </c>
      <c r="AB71" s="57"/>
      <c r="AC71" s="57"/>
      <c r="AD71" s="57"/>
    </row>
    <row r="72" spans="2:30" ht="12.75">
      <c r="B72" s="57"/>
      <c r="C72" s="57">
        <v>110</v>
      </c>
      <c r="D72" s="57">
        <f>(($C$14^2+(S72-T72)^2))^(1/2)</f>
        <v>8.937915745494026</v>
      </c>
      <c r="E72" s="57"/>
      <c r="F72" s="57">
        <f t="shared" si="1"/>
        <v>1.1188290743332878</v>
      </c>
      <c r="G72" s="57"/>
      <c r="H72" s="57"/>
      <c r="I72" s="57">
        <f t="shared" si="2"/>
        <v>1.1188290743332878</v>
      </c>
      <c r="J72" s="57">
        <f t="shared" si="3"/>
        <v>110</v>
      </c>
      <c r="K72" s="57"/>
      <c r="L72" s="57">
        <f t="shared" si="10"/>
        <v>0</v>
      </c>
      <c r="M72" s="64">
        <f t="shared" si="4"/>
        <v>0</v>
      </c>
      <c r="N72" s="57"/>
      <c r="O72" s="57">
        <f t="shared" si="5"/>
        <v>110</v>
      </c>
      <c r="P72" s="65">
        <f t="shared" si="6"/>
        <v>5.5291984</v>
      </c>
      <c r="Q72" s="57"/>
      <c r="R72" s="57"/>
      <c r="S72" s="66">
        <f t="shared" si="11"/>
        <v>5.5291984</v>
      </c>
      <c r="T72" s="66">
        <f t="shared" si="7"/>
        <v>14.192127343120221</v>
      </c>
      <c r="U72" s="57">
        <f t="shared" si="8"/>
        <v>110</v>
      </c>
      <c r="V72" s="57">
        <f t="shared" si="9"/>
        <v>14.192127343120221</v>
      </c>
      <c r="W72" s="57">
        <v>1.1</v>
      </c>
      <c r="X72" s="57">
        <f t="shared" si="0"/>
        <v>12.811274228423015</v>
      </c>
      <c r="Y72" s="57" t="e">
        <f>#REF!*1.41421*SIN(6.28318*$D$14*W72/1000+(3.1416*$U$3/180))</f>
        <v>#REF!</v>
      </c>
      <c r="Z72" s="57" t="e">
        <f t="shared" si="12"/>
        <v>#REF!</v>
      </c>
      <c r="AA72" s="57" t="e">
        <f>#REF!*#REF!*COS(3.1416*($U$3)/180)</f>
        <v>#REF!</v>
      </c>
      <c r="AB72" s="57"/>
      <c r="AC72" s="57"/>
      <c r="AD72" s="57"/>
    </row>
    <row r="73" spans="2:30" ht="12.75">
      <c r="B73" s="57"/>
      <c r="C73" s="57">
        <v>115</v>
      </c>
      <c r="D73" s="57">
        <f>(($C$14^2+(S73-T73)^2))^(1/2)</f>
        <v>8.09907724575587</v>
      </c>
      <c r="E73" s="57"/>
      <c r="F73" s="57">
        <f t="shared" si="1"/>
        <v>1.2347085595757545</v>
      </c>
      <c r="G73" s="57"/>
      <c r="H73" s="57"/>
      <c r="I73" s="57">
        <f t="shared" si="2"/>
        <v>1.2347085595757545</v>
      </c>
      <c r="J73" s="57">
        <f t="shared" si="3"/>
        <v>115</v>
      </c>
      <c r="K73" s="57"/>
      <c r="L73" s="57">
        <f t="shared" si="10"/>
        <v>0</v>
      </c>
      <c r="M73" s="64">
        <f t="shared" si="4"/>
        <v>0</v>
      </c>
      <c r="N73" s="57"/>
      <c r="O73" s="57">
        <f t="shared" si="5"/>
        <v>115</v>
      </c>
      <c r="P73" s="65">
        <f t="shared" si="6"/>
        <v>5.7805256</v>
      </c>
      <c r="Q73" s="57"/>
      <c r="R73" s="57"/>
      <c r="S73" s="66">
        <f t="shared" si="11"/>
        <v>5.7805256</v>
      </c>
      <c r="T73" s="66">
        <f t="shared" si="7"/>
        <v>13.575078328201952</v>
      </c>
      <c r="U73" s="57">
        <f t="shared" si="8"/>
        <v>115</v>
      </c>
      <c r="V73" s="57">
        <f t="shared" si="9"/>
        <v>13.575078328201952</v>
      </c>
      <c r="W73" s="57">
        <v>1.15</v>
      </c>
      <c r="X73" s="57">
        <f t="shared" si="0"/>
        <v>13.102716749652773</v>
      </c>
      <c r="Y73" s="57" t="e">
        <f>#REF!*1.41421*SIN(6.28318*$D$14*W73/1000+(3.1416*$U$3/180))</f>
        <v>#REF!</v>
      </c>
      <c r="Z73" s="57" t="e">
        <f t="shared" si="12"/>
        <v>#REF!</v>
      </c>
      <c r="AA73" s="57" t="e">
        <f>#REF!*#REF!*COS(3.1416*($U$3)/180)</f>
        <v>#REF!</v>
      </c>
      <c r="AB73" s="57"/>
      <c r="AC73" s="57"/>
      <c r="AD73" s="57"/>
    </row>
    <row r="74" spans="2:30" ht="12.75">
      <c r="B74" s="57"/>
      <c r="C74" s="57">
        <v>120</v>
      </c>
      <c r="D74" s="57">
        <f aca="true" t="shared" si="14" ref="D74:D137">(($C$14^2+(S74-T74)^2))^(1/2)</f>
        <v>7.3162055456317585</v>
      </c>
      <c r="E74" s="57"/>
      <c r="F74" s="57">
        <f t="shared" si="1"/>
        <v>1.3668287389725728</v>
      </c>
      <c r="G74" s="57"/>
      <c r="H74" s="57"/>
      <c r="I74" s="57">
        <f t="shared" si="2"/>
        <v>1.3668287389725728</v>
      </c>
      <c r="J74" s="57">
        <f t="shared" si="3"/>
        <v>120</v>
      </c>
      <c r="K74" s="57"/>
      <c r="L74" s="57">
        <f t="shared" si="10"/>
        <v>0</v>
      </c>
      <c r="M74" s="64">
        <f t="shared" si="4"/>
        <v>0</v>
      </c>
      <c r="N74" s="57"/>
      <c r="O74" s="57">
        <f t="shared" si="5"/>
        <v>120</v>
      </c>
      <c r="P74" s="65">
        <f t="shared" si="6"/>
        <v>6.031852799999999</v>
      </c>
      <c r="Q74" s="57"/>
      <c r="R74" s="57"/>
      <c r="S74" s="66">
        <f t="shared" si="11"/>
        <v>6.031852799999999</v>
      </c>
      <c r="T74" s="66">
        <f t="shared" si="7"/>
        <v>13.009450064526872</v>
      </c>
      <c r="U74" s="57">
        <f t="shared" si="8"/>
        <v>120</v>
      </c>
      <c r="V74" s="57">
        <f t="shared" si="9"/>
        <v>13.009450064526872</v>
      </c>
      <c r="W74" s="57">
        <v>1.2</v>
      </c>
      <c r="X74" s="57">
        <f t="shared" si="0"/>
        <v>13.359385484016412</v>
      </c>
      <c r="Y74" s="57" t="e">
        <f>#REF!*1.41421*SIN(6.28318*$D$14*W74/1000+(3.1416*$U$3/180))</f>
        <v>#REF!</v>
      </c>
      <c r="Z74" s="57" t="e">
        <f t="shared" si="12"/>
        <v>#REF!</v>
      </c>
      <c r="AA74" s="57" t="e">
        <f>#REF!*#REF!*COS(3.1416*($U$3)/180)</f>
        <v>#REF!</v>
      </c>
      <c r="AB74" s="57"/>
      <c r="AC74" s="57"/>
      <c r="AD74" s="57"/>
    </row>
    <row r="75" spans="2:30" ht="12.75">
      <c r="B75" s="57"/>
      <c r="C75" s="57">
        <v>125</v>
      </c>
      <c r="D75" s="57">
        <f t="shared" si="14"/>
        <v>6.584306818832325</v>
      </c>
      <c r="E75" s="57"/>
      <c r="F75" s="57">
        <f t="shared" si="1"/>
        <v>1.5187627604774074</v>
      </c>
      <c r="G75" s="57"/>
      <c r="H75" s="57"/>
      <c r="I75" s="57">
        <f t="shared" si="2"/>
        <v>1.5187627604774074</v>
      </c>
      <c r="J75" s="57">
        <f t="shared" si="3"/>
        <v>125</v>
      </c>
      <c r="K75" s="57"/>
      <c r="L75" s="57">
        <f t="shared" si="10"/>
        <v>0</v>
      </c>
      <c r="M75" s="64">
        <f t="shared" si="4"/>
        <v>0</v>
      </c>
      <c r="N75" s="57"/>
      <c r="O75" s="57">
        <f t="shared" si="5"/>
        <v>125</v>
      </c>
      <c r="P75" s="65">
        <f t="shared" si="6"/>
        <v>6.28318</v>
      </c>
      <c r="Q75" s="57"/>
      <c r="R75" s="57"/>
      <c r="S75" s="66">
        <f t="shared" si="11"/>
        <v>6.28318</v>
      </c>
      <c r="T75" s="66">
        <f t="shared" si="7"/>
        <v>12.489072061945796</v>
      </c>
      <c r="U75" s="57">
        <f t="shared" si="8"/>
        <v>125</v>
      </c>
      <c r="V75" s="57">
        <f t="shared" si="9"/>
        <v>12.489072061945796</v>
      </c>
      <c r="W75" s="57">
        <v>1.25</v>
      </c>
      <c r="X75" s="57">
        <f t="shared" si="0"/>
        <v>13.58059924882225</v>
      </c>
      <c r="Y75" s="57" t="e">
        <f>#REF!*1.41421*SIN(6.28318*$D$14*W75/1000+(3.1416*$U$3/180))</f>
        <v>#REF!</v>
      </c>
      <c r="Z75" s="57" t="e">
        <f t="shared" si="12"/>
        <v>#REF!</v>
      </c>
      <c r="AA75" s="57" t="e">
        <f>#REF!*#REF!*COS(3.1416*($U$3)/180)</f>
        <v>#REF!</v>
      </c>
      <c r="AB75" s="57"/>
      <c r="AC75" s="57"/>
      <c r="AD75" s="57"/>
    </row>
    <row r="76" spans="2:30" ht="12.75">
      <c r="B76" s="57"/>
      <c r="C76" s="57">
        <v>130</v>
      </c>
      <c r="D76" s="57">
        <f t="shared" si="14"/>
        <v>5.89974915731856</v>
      </c>
      <c r="E76" s="57"/>
      <c r="F76" s="57">
        <f t="shared" si="1"/>
        <v>1.6949873178243746</v>
      </c>
      <c r="G76" s="57"/>
      <c r="H76" s="57"/>
      <c r="I76" s="57">
        <f t="shared" si="2"/>
        <v>1.6949873178243746</v>
      </c>
      <c r="J76" s="57">
        <f t="shared" si="3"/>
        <v>130</v>
      </c>
      <c r="K76" s="57"/>
      <c r="L76" s="57">
        <f t="shared" si="10"/>
        <v>0</v>
      </c>
      <c r="M76" s="64">
        <f t="shared" si="4"/>
        <v>0</v>
      </c>
      <c r="N76" s="57"/>
      <c r="O76" s="57">
        <f t="shared" si="5"/>
        <v>130</v>
      </c>
      <c r="P76" s="65">
        <f t="shared" si="6"/>
        <v>6.5345072</v>
      </c>
      <c r="Q76" s="57"/>
      <c r="R76" s="57"/>
      <c r="S76" s="66">
        <f t="shared" si="11"/>
        <v>6.5345072</v>
      </c>
      <c r="T76" s="66">
        <f t="shared" si="7"/>
        <v>12.008723136486344</v>
      </c>
      <c r="U76" s="57">
        <f t="shared" si="8"/>
        <v>130</v>
      </c>
      <c r="V76" s="57">
        <f t="shared" si="9"/>
        <v>12.008723136486344</v>
      </c>
      <c r="W76" s="57">
        <v>1.3</v>
      </c>
      <c r="X76" s="57">
        <f t="shared" si="0"/>
        <v>13.765770956639777</v>
      </c>
      <c r="Y76" s="57" t="e">
        <f>#REF!*1.41421*SIN(6.28318*$D$14*W76/1000+(3.1416*$U$3/180))</f>
        <v>#REF!</v>
      </c>
      <c r="Z76" s="57" t="e">
        <f t="shared" si="12"/>
        <v>#REF!</v>
      </c>
      <c r="AA76" s="57" t="e">
        <f>#REF!*#REF!*COS(3.1416*($U$3)/180)</f>
        <v>#REF!</v>
      </c>
      <c r="AB76" s="57"/>
      <c r="AC76" s="57"/>
      <c r="AD76" s="57"/>
    </row>
    <row r="77" spans="2:30" ht="12.75">
      <c r="B77" s="57"/>
      <c r="C77" s="57">
        <v>135</v>
      </c>
      <c r="D77" s="57">
        <f t="shared" si="14"/>
        <v>5.260270176073378</v>
      </c>
      <c r="E77" s="57"/>
      <c r="F77" s="57">
        <f t="shared" si="1"/>
        <v>1.9010430387179613</v>
      </c>
      <c r="G77" s="57"/>
      <c r="H77" s="57"/>
      <c r="I77" s="57">
        <f t="shared" si="2"/>
        <v>1.9010430387179613</v>
      </c>
      <c r="J77" s="57">
        <f t="shared" si="3"/>
        <v>135</v>
      </c>
      <c r="K77" s="57"/>
      <c r="L77" s="57">
        <f t="shared" si="10"/>
        <v>0</v>
      </c>
      <c r="M77" s="64">
        <f t="shared" si="4"/>
        <v>0</v>
      </c>
      <c r="N77" s="57"/>
      <c r="O77" s="57">
        <f t="shared" si="5"/>
        <v>135</v>
      </c>
      <c r="P77" s="65">
        <f t="shared" si="6"/>
        <v>6.7858344</v>
      </c>
      <c r="Q77" s="57"/>
      <c r="R77" s="57"/>
      <c r="S77" s="66">
        <f t="shared" si="11"/>
        <v>6.7858344</v>
      </c>
      <c r="T77" s="66">
        <f t="shared" si="7"/>
        <v>11.563955612912775</v>
      </c>
      <c r="U77" s="57">
        <f t="shared" si="8"/>
        <v>135</v>
      </c>
      <c r="V77" s="57">
        <f t="shared" si="9"/>
        <v>11.563955612912775</v>
      </c>
      <c r="W77" s="57">
        <v>1.35</v>
      </c>
      <c r="X77" s="57">
        <f t="shared" si="0"/>
        <v>13.914409173392814</v>
      </c>
      <c r="Y77" s="57" t="e">
        <f>#REF!*1.41421*SIN(6.28318*$D$14*W77/1000+(3.1416*$U$3/180))</f>
        <v>#REF!</v>
      </c>
      <c r="Z77" s="57" t="e">
        <f t="shared" si="12"/>
        <v>#REF!</v>
      </c>
      <c r="AA77" s="57" t="e">
        <f>#REF!*#REF!*COS(3.1416*($U$3)/180)</f>
        <v>#REF!</v>
      </c>
      <c r="AB77" s="57"/>
      <c r="AC77" s="57"/>
      <c r="AD77" s="57"/>
    </row>
    <row r="78" spans="2:30" ht="12.75">
      <c r="B78" s="57"/>
      <c r="C78" s="57">
        <v>140</v>
      </c>
      <c r="D78" s="57">
        <f t="shared" si="14"/>
        <v>4.665116742750287</v>
      </c>
      <c r="E78" s="57"/>
      <c r="F78" s="57">
        <f t="shared" si="1"/>
        <v>2.143569079067584</v>
      </c>
      <c r="G78" s="57"/>
      <c r="H78" s="57"/>
      <c r="I78" s="57">
        <f t="shared" si="2"/>
        <v>2.143569079067584</v>
      </c>
      <c r="J78" s="57">
        <f t="shared" si="3"/>
        <v>140</v>
      </c>
      <c r="K78" s="57"/>
      <c r="L78" s="57">
        <f t="shared" si="10"/>
        <v>0</v>
      </c>
      <c r="M78" s="64">
        <f t="shared" si="4"/>
        <v>0</v>
      </c>
      <c r="N78" s="57"/>
      <c r="O78" s="57">
        <f t="shared" si="5"/>
        <v>140</v>
      </c>
      <c r="P78" s="65">
        <f t="shared" si="6"/>
        <v>7.037161599999999</v>
      </c>
      <c r="Q78" s="57"/>
      <c r="R78" s="57"/>
      <c r="S78" s="66">
        <f t="shared" si="11"/>
        <v>7.037161599999999</v>
      </c>
      <c r="T78" s="66">
        <f t="shared" si="7"/>
        <v>11.150957198165889</v>
      </c>
      <c r="U78" s="57">
        <f t="shared" si="8"/>
        <v>140</v>
      </c>
      <c r="V78" s="57">
        <f t="shared" si="9"/>
        <v>11.150957198165889</v>
      </c>
      <c r="W78" s="57">
        <v>1.4</v>
      </c>
      <c r="X78" s="57">
        <f t="shared" si="0"/>
        <v>14.026119422594672</v>
      </c>
      <c r="Y78" s="57" t="e">
        <f>#REF!*1.41421*SIN(6.28318*$D$14*W78/1000+(3.1416*$U$3/180))</f>
        <v>#REF!</v>
      </c>
      <c r="Z78" s="57" t="e">
        <f t="shared" si="12"/>
        <v>#REF!</v>
      </c>
      <c r="AA78" s="57" t="e">
        <f>#REF!*#REF!*COS(3.1416*($U$3)/180)</f>
        <v>#REF!</v>
      </c>
      <c r="AB78" s="57"/>
      <c r="AC78" s="57"/>
      <c r="AD78" s="57"/>
    </row>
    <row r="79" spans="2:30" ht="12.75">
      <c r="B79" s="57"/>
      <c r="C79" s="57">
        <v>145</v>
      </c>
      <c r="D79" s="57">
        <f t="shared" si="14"/>
        <v>4.11535594030305</v>
      </c>
      <c r="E79" s="57"/>
      <c r="F79" s="57">
        <f t="shared" si="1"/>
        <v>2.4299234732205477</v>
      </c>
      <c r="G79" s="57"/>
      <c r="H79" s="57"/>
      <c r="I79" s="57">
        <f t="shared" si="2"/>
        <v>2.4299234732205477</v>
      </c>
      <c r="J79" s="57">
        <f t="shared" si="3"/>
        <v>145</v>
      </c>
      <c r="K79" s="57"/>
      <c r="L79" s="57">
        <f t="shared" si="10"/>
        <v>0</v>
      </c>
      <c r="M79" s="64">
        <f t="shared" si="4"/>
        <v>0</v>
      </c>
      <c r="N79" s="57"/>
      <c r="O79" s="57">
        <f t="shared" si="5"/>
        <v>145</v>
      </c>
      <c r="P79" s="65">
        <f t="shared" si="6"/>
        <v>7.2884888000000005</v>
      </c>
      <c r="Q79" s="57"/>
      <c r="R79" s="57"/>
      <c r="S79" s="66">
        <f t="shared" si="11"/>
        <v>7.2884888000000005</v>
      </c>
      <c r="T79" s="66">
        <f t="shared" si="7"/>
        <v>10.766441432711895</v>
      </c>
      <c r="U79" s="57">
        <f t="shared" si="8"/>
        <v>145</v>
      </c>
      <c r="V79" s="57">
        <f t="shared" si="9"/>
        <v>10.766441432711895</v>
      </c>
      <c r="W79" s="57">
        <v>1.45</v>
      </c>
      <c r="X79" s="57">
        <f t="shared" si="0"/>
        <v>14.100605232263947</v>
      </c>
      <c r="Y79" s="57" t="e">
        <f>#REF!*1.41421*SIN(6.28318*$D$14*W79/1000+(3.1416*$U$3/180))</f>
        <v>#REF!</v>
      </c>
      <c r="Z79" s="57" t="e">
        <f t="shared" si="12"/>
        <v>#REF!</v>
      </c>
      <c r="AA79" s="57" t="e">
        <f>#REF!*#REF!*COS(3.1416*($U$3)/180)</f>
        <v>#REF!</v>
      </c>
      <c r="AB79" s="57"/>
      <c r="AC79" s="57"/>
      <c r="AD79" s="57"/>
    </row>
    <row r="80" spans="2:30" ht="12.75">
      <c r="B80" s="57"/>
      <c r="C80" s="57">
        <v>150</v>
      </c>
      <c r="D80" s="57">
        <f t="shared" si="14"/>
        <v>3.61440948781547</v>
      </c>
      <c r="E80" s="57"/>
      <c r="F80" s="57">
        <f t="shared" si="1"/>
        <v>2.766703671432632</v>
      </c>
      <c r="G80" s="57"/>
      <c r="H80" s="57"/>
      <c r="I80" s="57">
        <f t="shared" si="2"/>
        <v>2.766703671432632</v>
      </c>
      <c r="J80" s="57">
        <f t="shared" si="3"/>
        <v>150</v>
      </c>
      <c r="K80" s="57"/>
      <c r="L80" s="57">
        <f t="shared" si="10"/>
        <v>0</v>
      </c>
      <c r="M80" s="64">
        <f t="shared" si="4"/>
        <v>0</v>
      </c>
      <c r="N80" s="57"/>
      <c r="O80" s="57">
        <f t="shared" si="5"/>
        <v>150</v>
      </c>
      <c r="P80" s="65">
        <f t="shared" si="6"/>
        <v>7.539816</v>
      </c>
      <c r="Q80" s="57"/>
      <c r="R80" s="57"/>
      <c r="S80" s="66">
        <f t="shared" si="11"/>
        <v>7.539816</v>
      </c>
      <c r="T80" s="66">
        <f t="shared" si="7"/>
        <v>10.407560051621498</v>
      </c>
      <c r="U80" s="57">
        <f t="shared" si="8"/>
        <v>150</v>
      </c>
      <c r="V80" s="57">
        <f t="shared" si="9"/>
        <v>10.407560051621498</v>
      </c>
      <c r="W80" s="57">
        <v>1.5</v>
      </c>
      <c r="X80" s="57">
        <f t="shared" si="0"/>
        <v>14.137668921742538</v>
      </c>
      <c r="Y80" s="57" t="e">
        <f>#REF!*1.41421*SIN(6.28318*$D$14*W80/1000+(3.1416*$U$3/180))</f>
        <v>#REF!</v>
      </c>
      <c r="Z80" s="57" t="e">
        <f t="shared" si="12"/>
        <v>#REF!</v>
      </c>
      <c r="AA80" s="57" t="e">
        <f>#REF!*#REF!*COS(3.1416*($U$3)/180)</f>
        <v>#REF!</v>
      </c>
      <c r="AB80" s="57"/>
      <c r="AC80" s="57"/>
      <c r="AD80" s="57"/>
    </row>
    <row r="81" spans="2:30" ht="12.75">
      <c r="B81" s="57"/>
      <c r="C81" s="57">
        <v>155</v>
      </c>
      <c r="D81" s="57">
        <f t="shared" si="14"/>
        <v>3.1688393470551226</v>
      </c>
      <c r="E81" s="57"/>
      <c r="F81" s="57">
        <f t="shared" si="1"/>
        <v>3.1557295605071416</v>
      </c>
      <c r="G81" s="57"/>
      <c r="H81" s="57"/>
      <c r="I81" s="57">
        <f t="shared" si="2"/>
        <v>3.1557295605071416</v>
      </c>
      <c r="J81" s="57">
        <f t="shared" si="3"/>
        <v>155</v>
      </c>
      <c r="K81" s="57"/>
      <c r="L81" s="57">
        <f t="shared" si="10"/>
        <v>0</v>
      </c>
      <c r="M81" s="64">
        <f t="shared" si="4"/>
        <v>0</v>
      </c>
      <c r="N81" s="57"/>
      <c r="O81" s="57">
        <f t="shared" si="5"/>
        <v>155</v>
      </c>
      <c r="P81" s="65">
        <f t="shared" si="6"/>
        <v>7.7911432</v>
      </c>
      <c r="Q81" s="57"/>
      <c r="R81" s="57"/>
      <c r="S81" s="66">
        <f t="shared" si="11"/>
        <v>7.7911432</v>
      </c>
      <c r="T81" s="66">
        <f t="shared" si="7"/>
        <v>10.071832308020804</v>
      </c>
      <c r="U81" s="57">
        <f t="shared" si="8"/>
        <v>155</v>
      </c>
      <c r="V81" s="57">
        <f t="shared" si="9"/>
        <v>10.071832308020804</v>
      </c>
      <c r="W81" s="57">
        <v>1.55</v>
      </c>
      <c r="X81" s="57">
        <f t="shared" si="0"/>
        <v>14.137212126327688</v>
      </c>
      <c r="Y81" s="57" t="e">
        <f>#REF!*1.41421*SIN(6.28318*$D$14*W81/1000+(3.1416*$U$3/180))</f>
        <v>#REF!</v>
      </c>
      <c r="Z81" s="57" t="e">
        <f t="shared" si="12"/>
        <v>#REF!</v>
      </c>
      <c r="AA81" s="57" t="e">
        <f>#REF!*#REF!*COS(3.1416*($U$3)/180)</f>
        <v>#REF!</v>
      </c>
      <c r="AB81" s="57"/>
      <c r="AC81" s="57"/>
      <c r="AD81" s="57"/>
    </row>
    <row r="82" spans="2:30" ht="12.75">
      <c r="B82" s="57"/>
      <c r="C82" s="57">
        <v>160</v>
      </c>
      <c r="D82" s="57">
        <f t="shared" si="14"/>
        <v>2.7892493552156155</v>
      </c>
      <c r="E82" s="57"/>
      <c r="F82" s="57">
        <f t="shared" si="1"/>
        <v>3.585193981061968</v>
      </c>
      <c r="G82" s="57"/>
      <c r="H82" s="57"/>
      <c r="I82" s="57">
        <f t="shared" si="2"/>
        <v>3.585193981061968</v>
      </c>
      <c r="J82" s="57">
        <f t="shared" si="3"/>
        <v>160</v>
      </c>
      <c r="K82" s="57"/>
      <c r="L82" s="57">
        <f t="shared" si="10"/>
        <v>0</v>
      </c>
      <c r="M82" s="64">
        <f t="shared" si="4"/>
        <v>0</v>
      </c>
      <c r="N82" s="57"/>
      <c r="O82" s="57">
        <f t="shared" si="5"/>
        <v>160</v>
      </c>
      <c r="P82" s="65">
        <f t="shared" si="6"/>
        <v>8.042470400000001</v>
      </c>
      <c r="Q82" s="57"/>
      <c r="R82" s="57"/>
      <c r="S82" s="66">
        <f t="shared" si="11"/>
        <v>8.042470400000001</v>
      </c>
      <c r="T82" s="66">
        <f t="shared" si="7"/>
        <v>9.757087548395154</v>
      </c>
      <c r="U82" s="57">
        <f t="shared" si="8"/>
        <v>160</v>
      </c>
      <c r="V82" s="57">
        <f t="shared" si="9"/>
        <v>9.757087548395154</v>
      </c>
      <c r="W82" s="57">
        <v>1.6</v>
      </c>
      <c r="X82" s="57">
        <f t="shared" si="0"/>
        <v>14.099236058325722</v>
      </c>
      <c r="Y82" s="57" t="e">
        <f>#REF!*1.41421*SIN(6.28318*$D$14*W82/1000+(3.1416*$U$3/180))</f>
        <v>#REF!</v>
      </c>
      <c r="Z82" s="57" t="e">
        <f t="shared" si="12"/>
        <v>#REF!</v>
      </c>
      <c r="AA82" s="57" t="e">
        <f>#REF!*#REF!*COS(3.1416*($U$3)/180)</f>
        <v>#REF!</v>
      </c>
      <c r="AB82" s="57"/>
      <c r="AC82" s="57"/>
      <c r="AD82" s="57"/>
    </row>
    <row r="83" spans="2:30" ht="12.75">
      <c r="B83" s="57"/>
      <c r="C83" s="57">
        <v>161</v>
      </c>
      <c r="D83" s="57">
        <f t="shared" si="14"/>
        <v>2.72250065731203</v>
      </c>
      <c r="E83" s="57"/>
      <c r="F83" s="57">
        <f t="shared" si="1"/>
        <v>3.673093695365042</v>
      </c>
      <c r="G83" s="57"/>
      <c r="H83" s="57"/>
      <c r="I83" s="57">
        <f t="shared" si="2"/>
        <v>3.673093695365042</v>
      </c>
      <c r="J83" s="57">
        <f t="shared" si="3"/>
        <v>161</v>
      </c>
      <c r="K83" s="57"/>
      <c r="L83" s="57">
        <f t="shared" si="10"/>
        <v>0</v>
      </c>
      <c r="M83" s="64">
        <f t="shared" si="4"/>
        <v>0</v>
      </c>
      <c r="N83" s="57"/>
      <c r="O83" s="57">
        <f t="shared" si="5"/>
        <v>161</v>
      </c>
      <c r="P83" s="65">
        <f t="shared" si="6"/>
        <v>8.09273584</v>
      </c>
      <c r="Q83" s="57"/>
      <c r="R83" s="57"/>
      <c r="S83" s="66">
        <f t="shared" si="11"/>
        <v>8.09273584</v>
      </c>
      <c r="T83" s="66">
        <f t="shared" si="7"/>
        <v>9.696484520144253</v>
      </c>
      <c r="U83" s="57">
        <f t="shared" si="8"/>
        <v>161</v>
      </c>
      <c r="V83" s="57">
        <f t="shared" si="9"/>
        <v>9.696484520144253</v>
      </c>
      <c r="W83" s="57">
        <v>1.65</v>
      </c>
      <c r="X83" s="57">
        <f t="shared" si="0"/>
        <v>14.023841503834666</v>
      </c>
      <c r="Y83" s="57" t="e">
        <f>#REF!*1.41421*SIN(6.28318*$D$14*W83/1000+(3.1416*$U$3/180))</f>
        <v>#REF!</v>
      </c>
      <c r="Z83" s="57" t="e">
        <f t="shared" si="12"/>
        <v>#REF!</v>
      </c>
      <c r="AA83" s="57" t="e">
        <f>#REF!*#REF!*COS(3.1416*($U$3)/180)</f>
        <v>#REF!</v>
      </c>
      <c r="AB83" s="57"/>
      <c r="AC83" s="57"/>
      <c r="AD83" s="57"/>
    </row>
    <row r="84" spans="2:30" ht="12.75">
      <c r="B84" s="57"/>
      <c r="C84" s="57">
        <v>162</v>
      </c>
      <c r="D84" s="57">
        <f t="shared" si="14"/>
        <v>2.6591212438701035</v>
      </c>
      <c r="E84" s="57"/>
      <c r="F84" s="57">
        <f t="shared" si="1"/>
        <v>3.760640859476543</v>
      </c>
      <c r="G84" s="57"/>
      <c r="H84" s="57"/>
      <c r="I84" s="57">
        <f t="shared" si="2"/>
        <v>3.760640859476543</v>
      </c>
      <c r="J84" s="57">
        <f t="shared" si="3"/>
        <v>162</v>
      </c>
      <c r="K84" s="57"/>
      <c r="L84" s="57">
        <f t="shared" si="10"/>
        <v>0</v>
      </c>
      <c r="M84" s="64">
        <f t="shared" si="4"/>
        <v>0</v>
      </c>
      <c r="N84" s="57"/>
      <c r="O84" s="57">
        <f t="shared" si="5"/>
        <v>162</v>
      </c>
      <c r="P84" s="65">
        <f t="shared" si="6"/>
        <v>8.14300128</v>
      </c>
      <c r="Q84" s="57"/>
      <c r="R84" s="57"/>
      <c r="S84" s="66">
        <f t="shared" si="11"/>
        <v>8.14300128</v>
      </c>
      <c r="T84" s="66">
        <f t="shared" si="7"/>
        <v>9.636629677427313</v>
      </c>
      <c r="U84" s="57">
        <f t="shared" si="8"/>
        <v>162</v>
      </c>
      <c r="V84" s="57">
        <f t="shared" si="9"/>
        <v>9.636629677427313</v>
      </c>
      <c r="W84" s="57">
        <v>1.7</v>
      </c>
      <c r="X84" s="57">
        <f t="shared" si="0"/>
        <v>13.91122855526427</v>
      </c>
      <c r="Y84" s="57" t="e">
        <f>#REF!*1.41421*SIN(6.28318*$D$14*W84/1000+(3.1416*$U$3/180))</f>
        <v>#REF!</v>
      </c>
      <c r="Z84" s="57" t="e">
        <f t="shared" si="12"/>
        <v>#REF!</v>
      </c>
      <c r="AA84" s="57" t="e">
        <f>#REF!*#REF!*COS(3.1416*($U$3)/180)</f>
        <v>#REF!</v>
      </c>
      <c r="AB84" s="57"/>
      <c r="AC84" s="57"/>
      <c r="AD84" s="57"/>
    </row>
    <row r="85" spans="2:30" ht="12.75">
      <c r="B85" s="57"/>
      <c r="C85" s="57">
        <v>163</v>
      </c>
      <c r="D85" s="57">
        <f t="shared" si="14"/>
        <v>2.599255159030318</v>
      </c>
      <c r="E85" s="57"/>
      <c r="F85" s="57">
        <f t="shared" si="1"/>
        <v>3.8472559976491936</v>
      </c>
      <c r="G85" s="57"/>
      <c r="H85" s="57"/>
      <c r="I85" s="57">
        <f t="shared" si="2"/>
        <v>3.8472559976491936</v>
      </c>
      <c r="J85" s="57">
        <f t="shared" si="3"/>
        <v>163</v>
      </c>
      <c r="K85" s="57"/>
      <c r="L85" s="57">
        <f t="shared" si="10"/>
        <v>0</v>
      </c>
      <c r="M85" s="64">
        <f t="shared" si="4"/>
        <v>0</v>
      </c>
      <c r="N85" s="57"/>
      <c r="O85" s="57">
        <f t="shared" si="5"/>
        <v>163</v>
      </c>
      <c r="P85" s="65">
        <f t="shared" si="6"/>
        <v>8.19326672</v>
      </c>
      <c r="Q85" s="57"/>
      <c r="R85" s="57"/>
      <c r="S85" s="66">
        <f t="shared" si="11"/>
        <v>8.19326672</v>
      </c>
      <c r="T85" s="66">
        <f t="shared" si="7"/>
        <v>9.577509249958434</v>
      </c>
      <c r="U85" s="57">
        <f t="shared" si="8"/>
        <v>163</v>
      </c>
      <c r="V85" s="57">
        <f t="shared" si="9"/>
        <v>9.577509249958434</v>
      </c>
      <c r="W85" s="57">
        <v>1.75</v>
      </c>
      <c r="X85" s="57">
        <f t="shared" si="0"/>
        <v>13.761696080303333</v>
      </c>
      <c r="Y85" s="57" t="e">
        <f>#REF!*1.41421*SIN(6.28318*$D$14*W85/1000+(3.1416*$U$3/180))</f>
        <v>#REF!</v>
      </c>
      <c r="Z85" s="57" t="e">
        <f t="shared" si="12"/>
        <v>#REF!</v>
      </c>
      <c r="AA85" s="57" t="e">
        <f>#REF!*#REF!*COS(3.1416*($U$3)/180)</f>
        <v>#REF!</v>
      </c>
      <c r="AB85" s="57"/>
      <c r="AC85" s="57"/>
      <c r="AD85" s="57"/>
    </row>
    <row r="86" spans="2:30" ht="12.75">
      <c r="B86" s="57"/>
      <c r="C86" s="57">
        <v>164</v>
      </c>
      <c r="D86" s="57">
        <f t="shared" si="14"/>
        <v>2.5430490211787657</v>
      </c>
      <c r="E86" s="57"/>
      <c r="F86" s="57">
        <f t="shared" si="1"/>
        <v>3.932287548025619</v>
      </c>
      <c r="G86" s="57"/>
      <c r="H86" s="57"/>
      <c r="I86" s="57">
        <f t="shared" si="2"/>
        <v>3.932287548025619</v>
      </c>
      <c r="J86" s="57">
        <f t="shared" si="3"/>
        <v>164</v>
      </c>
      <c r="K86" s="57"/>
      <c r="L86" s="57">
        <f t="shared" si="10"/>
        <v>0</v>
      </c>
      <c r="M86" s="64">
        <f t="shared" si="4"/>
        <v>0</v>
      </c>
      <c r="N86" s="57"/>
      <c r="O86" s="57">
        <f t="shared" si="5"/>
        <v>164</v>
      </c>
      <c r="P86" s="65">
        <f t="shared" si="6"/>
        <v>8.243532159999999</v>
      </c>
      <c r="Q86" s="57"/>
      <c r="R86" s="57"/>
      <c r="S86" s="66">
        <f t="shared" si="11"/>
        <v>8.243532159999999</v>
      </c>
      <c r="T86" s="66">
        <f t="shared" si="7"/>
        <v>9.519109803312345</v>
      </c>
      <c r="U86" s="57">
        <f t="shared" si="8"/>
        <v>164</v>
      </c>
      <c r="V86" s="57">
        <f t="shared" si="9"/>
        <v>9.519109803312345</v>
      </c>
      <c r="W86" s="57">
        <v>1.8</v>
      </c>
      <c r="X86" s="57">
        <f t="shared" si="0"/>
        <v>13.575640928743633</v>
      </c>
      <c r="Y86" s="57" t="e">
        <f>#REF!*1.41421*SIN(6.28318*$D$14*W86/1000+(3.1416*$U$3/180))</f>
        <v>#REF!</v>
      </c>
      <c r="Z86" s="57" t="e">
        <f t="shared" si="12"/>
        <v>#REF!</v>
      </c>
      <c r="AA86" s="57" t="e">
        <f>#REF!*#REF!*COS(3.1416*($U$3)/180)</f>
        <v>#REF!</v>
      </c>
      <c r="AB86" s="57"/>
      <c r="AC86" s="57"/>
      <c r="AD86" s="57"/>
    </row>
    <row r="87" spans="2:30" ht="12.75">
      <c r="B87" s="57"/>
      <c r="C87" s="57">
        <v>165</v>
      </c>
      <c r="D87" s="57">
        <f t="shared" si="14"/>
        <v>2.4906501024180634</v>
      </c>
      <c r="E87" s="57"/>
      <c r="F87" s="57">
        <f t="shared" si="1"/>
        <v>4.0150159953385005</v>
      </c>
      <c r="G87" s="57"/>
      <c r="H87" s="57"/>
      <c r="I87" s="57">
        <f t="shared" si="2"/>
        <v>4.0150159953385005</v>
      </c>
      <c r="J87" s="57">
        <f t="shared" si="3"/>
        <v>165</v>
      </c>
      <c r="K87" s="57"/>
      <c r="L87" s="57">
        <f t="shared" si="10"/>
        <v>0</v>
      </c>
      <c r="M87" s="64">
        <f t="shared" si="4"/>
        <v>0</v>
      </c>
      <c r="N87" s="57"/>
      <c r="O87" s="57">
        <f t="shared" si="5"/>
        <v>165</v>
      </c>
      <c r="P87" s="65">
        <f t="shared" si="6"/>
        <v>8.2937976</v>
      </c>
      <c r="Q87" s="57"/>
      <c r="R87" s="57"/>
      <c r="S87" s="66">
        <f t="shared" si="11"/>
        <v>8.2937976</v>
      </c>
      <c r="T87" s="66">
        <f t="shared" si="7"/>
        <v>9.461418228746815</v>
      </c>
      <c r="U87" s="57">
        <f t="shared" si="8"/>
        <v>165</v>
      </c>
      <c r="V87" s="57">
        <f t="shared" si="9"/>
        <v>9.461418228746815</v>
      </c>
      <c r="W87" s="57">
        <v>1.85</v>
      </c>
      <c r="X87" s="57">
        <f t="shared" si="0"/>
        <v>13.353556879265529</v>
      </c>
      <c r="Y87" s="57" t="e">
        <f>#REF!*1.41421*SIN(6.28318*$D$14*W87/1000+(3.1416*$U$3/180))</f>
        <v>#REF!</v>
      </c>
      <c r="Z87" s="57" t="e">
        <f t="shared" si="12"/>
        <v>#REF!</v>
      </c>
      <c r="AA87" s="57" t="e">
        <f>#REF!*#REF!*COS(3.1416*($U$3)/180)</f>
        <v>#REF!</v>
      </c>
      <c r="AB87" s="57"/>
      <c r="AC87" s="57"/>
      <c r="AD87" s="57"/>
    </row>
    <row r="88" spans="2:30" ht="12.75">
      <c r="B88" s="57"/>
      <c r="C88" s="57">
        <v>166</v>
      </c>
      <c r="D88" s="57">
        <f t="shared" si="14"/>
        <v>2.4422040370644584</v>
      </c>
      <c r="E88" s="57"/>
      <c r="F88" s="57">
        <f t="shared" si="1"/>
        <v>4.09466197264175</v>
      </c>
      <c r="G88" s="57"/>
      <c r="H88" s="57"/>
      <c r="I88" s="57">
        <f t="shared" si="2"/>
        <v>4.09466197264175</v>
      </c>
      <c r="J88" s="57">
        <f t="shared" si="3"/>
        <v>166</v>
      </c>
      <c r="K88" s="57"/>
      <c r="L88" s="57">
        <f t="shared" si="10"/>
        <v>0</v>
      </c>
      <c r="M88" s="64">
        <f t="shared" si="4"/>
        <v>0</v>
      </c>
      <c r="N88" s="57"/>
      <c r="O88" s="57">
        <f t="shared" si="5"/>
        <v>166</v>
      </c>
      <c r="P88" s="65">
        <f t="shared" si="6"/>
        <v>8.34406304</v>
      </c>
      <c r="Q88" s="57"/>
      <c r="R88" s="57"/>
      <c r="S88" s="66">
        <f t="shared" si="11"/>
        <v>8.34406304</v>
      </c>
      <c r="T88" s="66">
        <f t="shared" si="7"/>
        <v>9.404421733392919</v>
      </c>
      <c r="U88" s="57">
        <f t="shared" si="8"/>
        <v>166</v>
      </c>
      <c r="V88" s="57">
        <f t="shared" si="9"/>
        <v>9.404421733392919</v>
      </c>
      <c r="W88" s="57">
        <v>1.9</v>
      </c>
      <c r="X88" s="57">
        <f t="shared" si="0"/>
        <v>13.096033328980354</v>
      </c>
      <c r="Y88" s="57" t="e">
        <f>#REF!*1.41421*SIN(6.28318*$D$14*W88/1000+(3.1416*$U$3/180))</f>
        <v>#REF!</v>
      </c>
      <c r="Z88" s="57" t="e">
        <f t="shared" si="12"/>
        <v>#REF!</v>
      </c>
      <c r="AA88" s="57" t="e">
        <f>#REF!*#REF!*COS(3.1416*($U$3)/180)</f>
        <v>#REF!</v>
      </c>
      <c r="AB88" s="57"/>
      <c r="AC88" s="57"/>
      <c r="AD88" s="57"/>
    </row>
    <row r="89" spans="2:30" ht="12.75">
      <c r="B89" s="57"/>
      <c r="C89" s="57">
        <v>167</v>
      </c>
      <c r="D89" s="57">
        <f t="shared" si="14"/>
        <v>2.3978521743444032</v>
      </c>
      <c r="E89" s="57"/>
      <c r="F89" s="57">
        <f t="shared" si="1"/>
        <v>4.17039887070357</v>
      </c>
      <c r="G89" s="57"/>
      <c r="H89" s="57"/>
      <c r="I89" s="57">
        <f t="shared" si="2"/>
        <v>4.17039887070357</v>
      </c>
      <c r="J89" s="57">
        <f t="shared" si="3"/>
        <v>167</v>
      </c>
      <c r="K89" s="57"/>
      <c r="L89" s="57">
        <f t="shared" si="10"/>
        <v>0</v>
      </c>
      <c r="M89" s="64">
        <f t="shared" si="4"/>
        <v>0</v>
      </c>
      <c r="N89" s="57"/>
      <c r="O89" s="57">
        <f t="shared" si="5"/>
        <v>167</v>
      </c>
      <c r="P89" s="65">
        <f t="shared" si="6"/>
        <v>8.39432848</v>
      </c>
      <c r="Q89" s="57"/>
      <c r="R89" s="57"/>
      <c r="S89" s="66">
        <f t="shared" si="11"/>
        <v>8.39432848</v>
      </c>
      <c r="T89" s="66">
        <f t="shared" si="7"/>
        <v>9.348107830797753</v>
      </c>
      <c r="U89" s="57">
        <f t="shared" si="8"/>
        <v>167</v>
      </c>
      <c r="V89" s="57">
        <f t="shared" si="9"/>
        <v>9.348107830797753</v>
      </c>
      <c r="W89" s="57">
        <v>1.95</v>
      </c>
      <c r="X89" s="57">
        <f t="shared" si="0"/>
        <v>12.803753729207532</v>
      </c>
      <c r="Y89" s="57" t="e">
        <f>#REF!*1.41421*SIN(6.28318*$D$14*W89/1000+(3.1416*$U$3/180))</f>
        <v>#REF!</v>
      </c>
      <c r="Z89" s="57" t="e">
        <f t="shared" si="12"/>
        <v>#REF!</v>
      </c>
      <c r="AA89" s="57" t="e">
        <f>#REF!*#REF!*COS(3.1416*($U$3)/180)</f>
        <v>#REF!</v>
      </c>
      <c r="AB89" s="57"/>
      <c r="AC89" s="57"/>
      <c r="AD89" s="57"/>
    </row>
    <row r="90" spans="2:30" ht="12.75">
      <c r="B90" s="57"/>
      <c r="C90" s="57">
        <v>168</v>
      </c>
      <c r="D90" s="57">
        <f t="shared" si="14"/>
        <v>2.357728617804481</v>
      </c>
      <c r="E90" s="57"/>
      <c r="F90" s="57">
        <f t="shared" si="1"/>
        <v>4.241370242734725</v>
      </c>
      <c r="G90" s="57"/>
      <c r="H90" s="57"/>
      <c r="I90" s="57">
        <f t="shared" si="2"/>
        <v>4.241370242734725</v>
      </c>
      <c r="J90" s="57">
        <f t="shared" si="3"/>
        <v>168</v>
      </c>
      <c r="K90" s="57"/>
      <c r="L90" s="57">
        <f t="shared" si="10"/>
        <v>0</v>
      </c>
      <c r="M90" s="64">
        <f t="shared" si="4"/>
        <v>0</v>
      </c>
      <c r="N90" s="57"/>
      <c r="O90" s="57">
        <f t="shared" si="5"/>
        <v>168</v>
      </c>
      <c r="P90" s="65">
        <f t="shared" si="6"/>
        <v>8.444593919999999</v>
      </c>
      <c r="Q90" s="57"/>
      <c r="R90" s="57"/>
      <c r="S90" s="66">
        <f t="shared" si="11"/>
        <v>8.444593919999999</v>
      </c>
      <c r="T90" s="66">
        <f t="shared" si="7"/>
        <v>9.29246433180491</v>
      </c>
      <c r="U90" s="57">
        <f t="shared" si="8"/>
        <v>168</v>
      </c>
      <c r="V90" s="57">
        <f t="shared" si="9"/>
        <v>9.29246433180491</v>
      </c>
      <c r="W90" s="57">
        <v>2</v>
      </c>
      <c r="X90" s="57">
        <f t="shared" si="0"/>
        <v>12.47749377163773</v>
      </c>
      <c r="Y90" s="57" t="e">
        <f>#REF!*1.41421*SIN(6.28318*$D$14*W90/1000+(3.1416*$U$3/180))</f>
        <v>#REF!</v>
      </c>
      <c r="Z90" s="57" t="e">
        <f t="shared" si="12"/>
        <v>#REF!</v>
      </c>
      <c r="AA90" s="57" t="e">
        <f>#REF!*#REF!*COS(3.1416*($U$3)/180)</f>
        <v>#REF!</v>
      </c>
      <c r="AB90" s="57"/>
      <c r="AC90" s="57"/>
      <c r="AD90" s="57"/>
    </row>
    <row r="91" spans="2:30" ht="12.75">
      <c r="B91" s="57"/>
      <c r="C91" s="57">
        <v>169</v>
      </c>
      <c r="D91" s="57">
        <f t="shared" si="14"/>
        <v>2.3219570255273654</v>
      </c>
      <c r="E91" s="57"/>
      <c r="F91" s="57">
        <f t="shared" si="1"/>
        <v>4.306711920186718</v>
      </c>
      <c r="G91" s="57"/>
      <c r="H91" s="57"/>
      <c r="I91" s="57">
        <f t="shared" si="2"/>
        <v>4.306711920186718</v>
      </c>
      <c r="J91" s="57">
        <f t="shared" si="3"/>
        <v>169</v>
      </c>
      <c r="K91" s="57"/>
      <c r="L91" s="57">
        <f t="shared" si="10"/>
        <v>0</v>
      </c>
      <c r="M91" s="64">
        <f t="shared" si="4"/>
        <v>0</v>
      </c>
      <c r="N91" s="57"/>
      <c r="O91" s="57">
        <f t="shared" si="5"/>
        <v>169</v>
      </c>
      <c r="P91" s="65">
        <f t="shared" si="6"/>
        <v>8.494859360000001</v>
      </c>
      <c r="Q91" s="57"/>
      <c r="R91" s="57"/>
      <c r="S91" s="66">
        <f t="shared" si="11"/>
        <v>8.494859360000001</v>
      </c>
      <c r="T91" s="66">
        <f t="shared" si="7"/>
        <v>9.237479335758726</v>
      </c>
      <c r="U91" s="57">
        <f t="shared" si="8"/>
        <v>169</v>
      </c>
      <c r="V91" s="57">
        <f t="shared" si="9"/>
        <v>9.237479335758726</v>
      </c>
      <c r="W91" s="57">
        <v>2.05</v>
      </c>
      <c r="X91" s="57">
        <f t="shared" si="0"/>
        <v>12.11811932969585</v>
      </c>
      <c r="Y91" s="57" t="e">
        <f>#REF!*1.41421*SIN(6.28318*$D$14*W91/1000+(3.1416*$U$3/180))</f>
        <v>#REF!</v>
      </c>
      <c r="Z91" s="57" t="e">
        <f t="shared" si="12"/>
        <v>#REF!</v>
      </c>
      <c r="AA91" s="57" t="e">
        <f>#REF!*#REF!*COS(3.1416*($U$3)/180)</f>
        <v>#REF!</v>
      </c>
      <c r="AB91" s="57"/>
      <c r="AC91" s="57"/>
      <c r="AD91" s="57"/>
    </row>
    <row r="92" spans="2:30" ht="12.75">
      <c r="B92" s="57"/>
      <c r="C92" s="57">
        <v>170</v>
      </c>
      <c r="D92" s="57">
        <f t="shared" si="14"/>
        <v>2.290647278558156</v>
      </c>
      <c r="E92" s="57"/>
      <c r="F92" s="57">
        <f t="shared" si="1"/>
        <v>4.365578277199658</v>
      </c>
      <c r="G92" s="57"/>
      <c r="H92" s="57"/>
      <c r="I92" s="57">
        <f t="shared" si="2"/>
        <v>4.365578277199658</v>
      </c>
      <c r="J92" s="57">
        <f t="shared" si="3"/>
        <v>170</v>
      </c>
      <c r="K92" s="57"/>
      <c r="L92" s="57">
        <f t="shared" si="10"/>
        <v>0</v>
      </c>
      <c r="M92" s="64">
        <f t="shared" si="4"/>
        <v>0</v>
      </c>
      <c r="N92" s="57"/>
      <c r="O92" s="57">
        <f t="shared" si="5"/>
        <v>170</v>
      </c>
      <c r="P92" s="65">
        <f t="shared" si="6"/>
        <v>8.5451248</v>
      </c>
      <c r="Q92" s="57"/>
      <c r="R92" s="57"/>
      <c r="S92" s="66">
        <f t="shared" si="11"/>
        <v>8.5451248</v>
      </c>
      <c r="T92" s="66">
        <f t="shared" si="7"/>
        <v>9.183141222018968</v>
      </c>
      <c r="U92" s="57">
        <f t="shared" si="8"/>
        <v>170</v>
      </c>
      <c r="V92" s="57">
        <f t="shared" si="9"/>
        <v>9.183141222018968</v>
      </c>
      <c r="W92" s="57">
        <v>2.1</v>
      </c>
      <c r="X92" s="57">
        <f t="shared" si="0"/>
        <v>11.726584160567352</v>
      </c>
      <c r="Y92" s="57" t="e">
        <f>#REF!*1.41421*SIN(6.28318*$D$14*W92/1000+(3.1416*$U$3/180))</f>
        <v>#REF!</v>
      </c>
      <c r="Z92" s="57" t="e">
        <f t="shared" si="12"/>
        <v>#REF!</v>
      </c>
      <c r="AA92" s="57" t="e">
        <f>#REF!*#REF!*COS(3.1416*($U$3)/180)</f>
        <v>#REF!</v>
      </c>
      <c r="AB92" s="57"/>
      <c r="AC92" s="57"/>
      <c r="AD92" s="57"/>
    </row>
    <row r="93" spans="2:30" ht="12.75">
      <c r="B93" s="57"/>
      <c r="C93" s="57">
        <v>171</v>
      </c>
      <c r="D93" s="57">
        <f t="shared" si="14"/>
        <v>2.2638921563176453</v>
      </c>
      <c r="E93" s="57"/>
      <c r="F93" s="57">
        <f t="shared" si="1"/>
        <v>4.417171538888845</v>
      </c>
      <c r="G93" s="57"/>
      <c r="H93" s="57"/>
      <c r="I93" s="57">
        <f t="shared" si="2"/>
        <v>4.417171538888845</v>
      </c>
      <c r="J93" s="57">
        <f t="shared" si="3"/>
        <v>171</v>
      </c>
      <c r="K93" s="57"/>
      <c r="L93" s="57">
        <f t="shared" si="10"/>
        <v>0</v>
      </c>
      <c r="M93" s="64">
        <f t="shared" si="4"/>
        <v>0</v>
      </c>
      <c r="N93" s="57"/>
      <c r="O93" s="57">
        <f t="shared" si="5"/>
        <v>171</v>
      </c>
      <c r="P93" s="65">
        <f t="shared" si="6"/>
        <v>8.595390239999999</v>
      </c>
      <c r="Q93" s="57"/>
      <c r="R93" s="57"/>
      <c r="S93" s="66">
        <f t="shared" si="11"/>
        <v>8.595390239999999</v>
      </c>
      <c r="T93" s="66">
        <f t="shared" si="7"/>
        <v>9.129438641773243</v>
      </c>
      <c r="U93" s="57">
        <f t="shared" si="8"/>
        <v>171</v>
      </c>
      <c r="V93" s="57">
        <f t="shared" si="9"/>
        <v>9.129438641773243</v>
      </c>
      <c r="W93" s="57">
        <v>2.15</v>
      </c>
      <c r="X93" s="57">
        <f t="shared" si="0"/>
        <v>11.303927373986664</v>
      </c>
      <c r="Y93" s="57" t="e">
        <f>#REF!*1.41421*SIN(6.28318*$D$14*W93/1000+(3.1416*$U$3/180))</f>
        <v>#REF!</v>
      </c>
      <c r="Z93" s="57" t="e">
        <f t="shared" si="12"/>
        <v>#REF!</v>
      </c>
      <c r="AA93" s="57" t="e">
        <f>#REF!*#REF!*COS(3.1416*($U$3)/180)</f>
        <v>#REF!</v>
      </c>
      <c r="AB93" s="57"/>
      <c r="AC93" s="57"/>
      <c r="AD93" s="57"/>
    </row>
    <row r="94" spans="2:30" ht="12.75">
      <c r="B94" s="57"/>
      <c r="C94" s="57">
        <v>172</v>
      </c>
      <c r="D94" s="57">
        <f t="shared" si="14"/>
        <v>2.2417641826698995</v>
      </c>
      <c r="E94" s="57"/>
      <c r="F94" s="57">
        <f t="shared" si="1"/>
        <v>4.460772492176312</v>
      </c>
      <c r="G94" s="57"/>
      <c r="H94" s="57"/>
      <c r="I94" s="57">
        <f t="shared" si="2"/>
        <v>4.460772492176312</v>
      </c>
      <c r="J94" s="57">
        <f t="shared" si="3"/>
        <v>172</v>
      </c>
      <c r="K94" s="57"/>
      <c r="L94" s="57">
        <f t="shared" si="10"/>
        <v>0</v>
      </c>
      <c r="M94" s="64">
        <f t="shared" si="4"/>
        <v>0</v>
      </c>
      <c r="N94" s="57"/>
      <c r="O94" s="57">
        <f t="shared" si="5"/>
        <v>172</v>
      </c>
      <c r="P94" s="65">
        <f t="shared" si="6"/>
        <v>8.64565568</v>
      </c>
      <c r="Q94" s="57"/>
      <c r="R94" s="57"/>
      <c r="S94" s="66">
        <f t="shared" si="11"/>
        <v>8.64565568</v>
      </c>
      <c r="T94" s="66">
        <f t="shared" si="7"/>
        <v>9.076360510135027</v>
      </c>
      <c r="U94" s="57">
        <f t="shared" si="8"/>
        <v>172</v>
      </c>
      <c r="V94" s="57">
        <f t="shared" si="9"/>
        <v>9.076360510135027</v>
      </c>
      <c r="W94" s="57">
        <v>2.2</v>
      </c>
      <c r="X94" s="57">
        <f t="shared" si="0"/>
        <v>10.8512706745052</v>
      </c>
      <c r="Y94" s="57" t="e">
        <f>#REF!*1.41421*SIN(6.28318*$D$14*W94/1000+(3.1416*$U$3/180))</f>
        <v>#REF!</v>
      </c>
      <c r="Z94" s="57" t="e">
        <f t="shared" si="12"/>
        <v>#REF!</v>
      </c>
      <c r="AA94" s="57" t="e">
        <f>#REF!*#REF!*COS(3.1416*($U$3)/180)</f>
        <v>#REF!</v>
      </c>
      <c r="AB94" s="57"/>
      <c r="AC94" s="57"/>
      <c r="AD94" s="57"/>
    </row>
    <row r="95" spans="2:30" ht="12.75">
      <c r="B95" s="57"/>
      <c r="C95" s="57">
        <v>173</v>
      </c>
      <c r="D95" s="57">
        <f t="shared" si="14"/>
        <v>2.2243128199372997</v>
      </c>
      <c r="E95" s="57"/>
      <c r="F95" s="57">
        <f t="shared" si="1"/>
        <v>4.4957705185918435</v>
      </c>
      <c r="G95" s="57"/>
      <c r="H95" s="57"/>
      <c r="I95" s="57">
        <f t="shared" si="2"/>
        <v>4.4957705185918435</v>
      </c>
      <c r="J95" s="57">
        <f t="shared" si="3"/>
        <v>173</v>
      </c>
      <c r="K95" s="57"/>
      <c r="L95" s="57">
        <f t="shared" si="10"/>
        <v>0</v>
      </c>
      <c r="M95" s="64">
        <f t="shared" si="4"/>
        <v>0</v>
      </c>
      <c r="N95" s="57"/>
      <c r="O95" s="57">
        <f t="shared" si="5"/>
        <v>173</v>
      </c>
      <c r="P95" s="65">
        <f t="shared" si="6"/>
        <v>8.69592112</v>
      </c>
      <c r="Q95" s="57"/>
      <c r="R95" s="57"/>
      <c r="S95" s="66">
        <f t="shared" si="11"/>
        <v>8.69592112</v>
      </c>
      <c r="T95" s="66">
        <f t="shared" si="7"/>
        <v>9.02389599851575</v>
      </c>
      <c r="U95" s="57">
        <f t="shared" si="8"/>
        <v>173</v>
      </c>
      <c r="V95" s="57">
        <f t="shared" si="9"/>
        <v>9.02389599851575</v>
      </c>
      <c r="W95" s="57">
        <v>2.25</v>
      </c>
      <c r="X95" s="57">
        <f t="shared" si="0"/>
        <v>10.369815384558006</v>
      </c>
      <c r="Y95" s="57" t="e">
        <f>#REF!*1.41421*SIN(6.28318*$D$14*W95/1000+(3.1416*$U$3/180))</f>
        <v>#REF!</v>
      </c>
      <c r="Z95" s="57" t="e">
        <f t="shared" si="12"/>
        <v>#REF!</v>
      </c>
      <c r="AA95" s="57" t="e">
        <f>#REF!*#REF!*COS(3.1416*($U$3)/180)</f>
        <v>#REF!</v>
      </c>
      <c r="AB95" s="57"/>
      <c r="AC95" s="57"/>
      <c r="AD95" s="57"/>
    </row>
    <row r="96" spans="2:30" ht="12.75">
      <c r="B96" s="57"/>
      <c r="C96" s="57">
        <v>174</v>
      </c>
      <c r="D96" s="57">
        <f t="shared" si="14"/>
        <v>2.2115621864002457</v>
      </c>
      <c r="E96" s="57"/>
      <c r="F96" s="57">
        <f t="shared" si="1"/>
        <v>4.521690622806757</v>
      </c>
      <c r="G96" s="57"/>
      <c r="H96" s="57"/>
      <c r="I96" s="57">
        <f t="shared" si="2"/>
        <v>4.521690622806757</v>
      </c>
      <c r="J96" s="57">
        <f t="shared" si="3"/>
        <v>174</v>
      </c>
      <c r="K96" s="57"/>
      <c r="L96" s="57">
        <f t="shared" si="10"/>
        <v>0</v>
      </c>
      <c r="M96" s="64">
        <f t="shared" si="4"/>
        <v>0</v>
      </c>
      <c r="N96" s="57"/>
      <c r="O96" s="57">
        <f t="shared" si="5"/>
        <v>174</v>
      </c>
      <c r="P96" s="65">
        <f t="shared" si="6"/>
        <v>8.74618656</v>
      </c>
      <c r="Q96" s="57"/>
      <c r="R96" s="57"/>
      <c r="S96" s="66">
        <f t="shared" si="11"/>
        <v>8.74618656</v>
      </c>
      <c r="T96" s="66">
        <f t="shared" si="7"/>
        <v>8.972034527259911</v>
      </c>
      <c r="U96" s="57">
        <f t="shared" si="8"/>
        <v>174</v>
      </c>
      <c r="V96" s="57">
        <f t="shared" si="9"/>
        <v>8.972034527259911</v>
      </c>
      <c r="W96" s="57">
        <v>2.3</v>
      </c>
      <c r="X96" s="57">
        <f t="shared" si="0"/>
        <v>9.860839256229479</v>
      </c>
      <c r="Y96" s="57" t="e">
        <f>#REF!*1.41421*SIN(6.28318*$D$14*W96/1000+(3.1416*$U$3/180))</f>
        <v>#REF!</v>
      </c>
      <c r="Z96" s="57" t="e">
        <f t="shared" si="12"/>
        <v>#REF!</v>
      </c>
      <c r="AA96" s="57" t="e">
        <f>#REF!*#REF!*COS(3.1416*($U$3)/180)</f>
        <v>#REF!</v>
      </c>
      <c r="AB96" s="57"/>
      <c r="AC96" s="57"/>
      <c r="AD96" s="57"/>
    </row>
    <row r="97" spans="2:30" ht="12.75">
      <c r="B97" s="57"/>
      <c r="C97" s="57">
        <v>175</v>
      </c>
      <c r="D97" s="57">
        <f t="shared" si="14"/>
        <v>2.2035094532496404</v>
      </c>
      <c r="E97" s="57"/>
      <c r="F97" s="57">
        <f t="shared" si="1"/>
        <v>4.538215157303924</v>
      </c>
      <c r="G97" s="57"/>
      <c r="H97" s="57"/>
      <c r="I97" s="57">
        <f t="shared" si="2"/>
        <v>4.538215157303924</v>
      </c>
      <c r="J97" s="57">
        <f t="shared" si="3"/>
        <v>175</v>
      </c>
      <c r="K97" s="57"/>
      <c r="L97" s="57">
        <f t="shared" si="10"/>
        <v>0</v>
      </c>
      <c r="M97" s="64">
        <f t="shared" si="4"/>
        <v>0</v>
      </c>
      <c r="N97" s="57"/>
      <c r="O97" s="57">
        <f t="shared" si="5"/>
        <v>175</v>
      </c>
      <c r="P97" s="65">
        <f t="shared" si="6"/>
        <v>8.796452</v>
      </c>
      <c r="Q97" s="57"/>
      <c r="R97" s="57"/>
      <c r="S97" s="66">
        <f t="shared" si="11"/>
        <v>8.796452</v>
      </c>
      <c r="T97" s="66">
        <f t="shared" si="7"/>
        <v>8.920765758532712</v>
      </c>
      <c r="U97" s="57">
        <f t="shared" si="8"/>
        <v>175</v>
      </c>
      <c r="V97" s="57">
        <f t="shared" si="9"/>
        <v>8.920765758532712</v>
      </c>
      <c r="W97" s="57">
        <v>2.35</v>
      </c>
      <c r="X97" s="57">
        <f t="shared" si="0"/>
        <v>9.325693080179644</v>
      </c>
      <c r="Y97" s="57" t="e">
        <f>#REF!*1.41421*SIN(6.28318*$D$14*W97/1000+(3.1416*$U$3/180))</f>
        <v>#REF!</v>
      </c>
      <c r="Z97" s="57" t="e">
        <f t="shared" si="12"/>
        <v>#REF!</v>
      </c>
      <c r="AA97" s="57" t="e">
        <f>#REF!*#REF!*COS(3.1416*($U$3)/180)</f>
        <v>#REF!</v>
      </c>
      <c r="AB97" s="57"/>
      <c r="AC97" s="57"/>
      <c r="AD97" s="57"/>
    </row>
    <row r="98" spans="2:30" ht="12.75">
      <c r="B98" s="57"/>
      <c r="C98" s="57">
        <v>176</v>
      </c>
      <c r="D98" s="57">
        <f t="shared" si="14"/>
        <v>2.200124039691156</v>
      </c>
      <c r="E98" s="57"/>
      <c r="F98" s="57">
        <f t="shared" si="1"/>
        <v>4.545198279549619</v>
      </c>
      <c r="G98" s="57"/>
      <c r="H98" s="57"/>
      <c r="I98" s="57">
        <f t="shared" si="2"/>
        <v>4.545198279549619</v>
      </c>
      <c r="J98" s="57">
        <f t="shared" si="3"/>
        <v>176</v>
      </c>
      <c r="K98" s="57"/>
      <c r="L98" s="57">
        <f t="shared" si="10"/>
        <v>0</v>
      </c>
      <c r="M98" s="64">
        <f t="shared" si="4"/>
        <v>0</v>
      </c>
      <c r="N98" s="57"/>
      <c r="O98" s="57">
        <f t="shared" si="5"/>
        <v>176</v>
      </c>
      <c r="P98" s="65">
        <f t="shared" si="6"/>
        <v>8.84671744</v>
      </c>
      <c r="Q98" s="57"/>
      <c r="R98" s="57"/>
      <c r="S98" s="66">
        <f t="shared" si="11"/>
        <v>8.84671744</v>
      </c>
      <c r="T98" s="66">
        <f t="shared" si="7"/>
        <v>8.87007958945014</v>
      </c>
      <c r="U98" s="57">
        <f t="shared" si="8"/>
        <v>176</v>
      </c>
      <c r="V98" s="57">
        <f t="shared" si="9"/>
        <v>8.87007958945014</v>
      </c>
      <c r="W98" s="57">
        <v>2.4</v>
      </c>
      <c r="X98" s="57">
        <f t="shared" si="0"/>
        <v>8.765797100730635</v>
      </c>
      <c r="Y98" s="57" t="e">
        <f>#REF!*1.41421*SIN(6.28318*$D$14*W98/1000+(3.1416*$U$3/180))</f>
        <v>#REF!</v>
      </c>
      <c r="Z98" s="57" t="e">
        <f t="shared" si="12"/>
        <v>#REF!</v>
      </c>
      <c r="AA98" s="57" t="e">
        <f>#REF!*#REF!*COS(3.1416*($U$3)/180)</f>
        <v>#REF!</v>
      </c>
      <c r="AB98" s="57"/>
      <c r="AC98" s="57"/>
      <c r="AD98" s="57"/>
    </row>
    <row r="99" spans="2:30" ht="12.75">
      <c r="B99" s="57"/>
      <c r="C99" s="57">
        <v>177</v>
      </c>
      <c r="D99" s="57">
        <f t="shared" si="14"/>
        <v>2.2013476729953374</v>
      </c>
      <c r="E99" s="57"/>
      <c r="F99" s="57">
        <f t="shared" si="1"/>
        <v>4.542671801766399</v>
      </c>
      <c r="G99" s="57"/>
      <c r="H99" s="57"/>
      <c r="I99" s="57">
        <f t="shared" si="2"/>
        <v>4.542671801766399</v>
      </c>
      <c r="J99" s="57">
        <f t="shared" si="3"/>
        <v>177</v>
      </c>
      <c r="K99" s="57"/>
      <c r="L99" s="57">
        <f t="shared" si="10"/>
        <v>0</v>
      </c>
      <c r="M99" s="64">
        <f t="shared" si="4"/>
        <v>0</v>
      </c>
      <c r="N99" s="57"/>
      <c r="O99" s="57">
        <f t="shared" si="5"/>
        <v>177</v>
      </c>
      <c r="P99" s="65">
        <f t="shared" si="6"/>
        <v>8.89698288</v>
      </c>
      <c r="Q99" s="57"/>
      <c r="R99" s="57"/>
      <c r="S99" s="66">
        <f t="shared" si="11"/>
        <v>8.89698288</v>
      </c>
      <c r="T99" s="66">
        <f t="shared" si="7"/>
        <v>8.819966145441947</v>
      </c>
      <c r="U99" s="57">
        <f t="shared" si="8"/>
        <v>177</v>
      </c>
      <c r="V99" s="57">
        <f t="shared" si="9"/>
        <v>8.819966145441947</v>
      </c>
      <c r="W99" s="57">
        <v>2.45</v>
      </c>
      <c r="X99" s="57">
        <f t="shared" si="0"/>
        <v>8.182637246627504</v>
      </c>
      <c r="Y99" s="57" t="e">
        <f>#REF!*1.41421*SIN(6.28318*$D$14*W99/1000+(3.1416*$U$3/180))</f>
        <v>#REF!</v>
      </c>
      <c r="Z99" s="57" t="e">
        <f t="shared" si="12"/>
        <v>#REF!</v>
      </c>
      <c r="AA99" s="57" t="e">
        <f>#REF!*#REF!*COS(3.1416*($U$3)/180)</f>
        <v>#REF!</v>
      </c>
      <c r="AB99" s="57"/>
      <c r="AC99" s="57"/>
      <c r="AD99" s="57"/>
    </row>
    <row r="100" spans="2:30" ht="12.75">
      <c r="B100" s="57"/>
      <c r="C100" s="57">
        <v>178</v>
      </c>
      <c r="D100" s="57">
        <f t="shared" si="14"/>
        <v>2.2070953195052576</v>
      </c>
      <c r="E100" s="57"/>
      <c r="F100" s="57">
        <f t="shared" si="1"/>
        <v>4.5308419222426695</v>
      </c>
      <c r="G100" s="57"/>
      <c r="H100" s="57"/>
      <c r="I100" s="57">
        <f t="shared" si="2"/>
        <v>4.5308419222426695</v>
      </c>
      <c r="J100" s="57">
        <f t="shared" si="3"/>
        <v>178</v>
      </c>
      <c r="K100" s="57"/>
      <c r="L100" s="57">
        <f t="shared" si="10"/>
        <v>0</v>
      </c>
      <c r="M100" s="64">
        <f t="shared" si="4"/>
        <v>0</v>
      </c>
      <c r="N100" s="57"/>
      <c r="O100" s="57">
        <f t="shared" si="5"/>
        <v>178</v>
      </c>
      <c r="P100" s="65">
        <f t="shared" si="6"/>
        <v>8.947248319999998</v>
      </c>
      <c r="Q100" s="57"/>
      <c r="R100" s="57"/>
      <c r="S100" s="66">
        <f t="shared" si="11"/>
        <v>8.947248319999998</v>
      </c>
      <c r="T100" s="66">
        <f t="shared" si="7"/>
        <v>8.77041577383834</v>
      </c>
      <c r="U100" s="57">
        <f t="shared" si="8"/>
        <v>178</v>
      </c>
      <c r="V100" s="57">
        <f t="shared" si="9"/>
        <v>8.77041577383834</v>
      </c>
      <c r="W100" s="57">
        <v>2.5</v>
      </c>
      <c r="X100" s="57">
        <f t="shared" si="0"/>
        <v>7.577761187476699</v>
      </c>
      <c r="Y100" s="57" t="e">
        <f>#REF!*1.41421*SIN(6.28318*$D$14*W100/1000+(3.1416*$U$3/180))</f>
        <v>#REF!</v>
      </c>
      <c r="Z100" s="57" t="e">
        <f t="shared" si="12"/>
        <v>#REF!</v>
      </c>
      <c r="AA100" s="57" t="e">
        <f>#REF!*#REF!*COS(3.1416*($U$3)/180)</f>
        <v>#REF!</v>
      </c>
      <c r="AB100" s="57"/>
      <c r="AC100" s="57"/>
      <c r="AD100" s="57"/>
    </row>
    <row r="101" spans="2:30" ht="12.75">
      <c r="B101" s="57"/>
      <c r="C101" s="57">
        <v>179</v>
      </c>
      <c r="D101" s="57">
        <f t="shared" si="14"/>
        <v>2.217256930465563</v>
      </c>
      <c r="E101" s="57"/>
      <c r="F101" s="57">
        <f t="shared" si="1"/>
        <v>4.510077232186291</v>
      </c>
      <c r="G101" s="57"/>
      <c r="H101" s="57"/>
      <c r="I101" s="57">
        <f t="shared" si="2"/>
        <v>4.510077232186291</v>
      </c>
      <c r="J101" s="57">
        <f t="shared" si="3"/>
        <v>179</v>
      </c>
      <c r="K101" s="57"/>
      <c r="L101" s="57">
        <f t="shared" si="10"/>
        <v>0</v>
      </c>
      <c r="M101" s="64">
        <f t="shared" si="4"/>
        <v>0</v>
      </c>
      <c r="N101" s="57"/>
      <c r="O101" s="57">
        <f t="shared" si="5"/>
        <v>179</v>
      </c>
      <c r="P101" s="65">
        <f t="shared" si="6"/>
        <v>8.99751376</v>
      </c>
      <c r="Q101" s="57"/>
      <c r="R101" s="57"/>
      <c r="S101" s="66">
        <f t="shared" si="11"/>
        <v>8.99751376</v>
      </c>
      <c r="T101" s="66">
        <f t="shared" si="7"/>
        <v>8.721419037671646</v>
      </c>
      <c r="U101" s="57">
        <f t="shared" si="8"/>
        <v>179</v>
      </c>
      <c r="V101" s="57">
        <f t="shared" si="9"/>
        <v>8.721419037671646</v>
      </c>
      <c r="W101" s="57">
        <v>2.55</v>
      </c>
      <c r="X101" s="57">
        <f t="shared" si="0"/>
        <v>6.952774226328216</v>
      </c>
      <c r="Y101" s="57" t="e">
        <f>#REF!*1.41421*SIN(6.28318*$D$14*W101/1000+(3.1416*$U$3/180))</f>
        <v>#REF!</v>
      </c>
      <c r="Z101" s="57" t="e">
        <f t="shared" si="12"/>
        <v>#REF!</v>
      </c>
      <c r="AA101" s="57" t="e">
        <f>#REF!*#REF!*COS(3.1416*($U$3)/180)</f>
        <v>#REF!</v>
      </c>
      <c r="AB101" s="57"/>
      <c r="AC101" s="57"/>
      <c r="AD101" s="57"/>
    </row>
    <row r="102" spans="2:30" ht="12.75">
      <c r="B102" s="57"/>
      <c r="C102" s="57">
        <v>180</v>
      </c>
      <c r="D102" s="57">
        <f t="shared" si="14"/>
        <v>2.2316998908671493</v>
      </c>
      <c r="E102" s="57"/>
      <c r="F102" s="57">
        <f t="shared" si="1"/>
        <v>4.480889227500208</v>
      </c>
      <c r="G102" s="57"/>
      <c r="H102" s="57"/>
      <c r="I102" s="57">
        <f t="shared" si="2"/>
        <v>4.480889227500208</v>
      </c>
      <c r="J102" s="57">
        <f t="shared" si="3"/>
        <v>180</v>
      </c>
      <c r="K102" s="57"/>
      <c r="L102" s="57">
        <f t="shared" si="10"/>
        <v>0</v>
      </c>
      <c r="M102" s="64">
        <f t="shared" si="4"/>
        <v>0</v>
      </c>
      <c r="N102" s="57"/>
      <c r="O102" s="57">
        <f t="shared" si="5"/>
        <v>180</v>
      </c>
      <c r="P102" s="65">
        <f t="shared" si="6"/>
        <v>9.047779199999999</v>
      </c>
      <c r="Q102" s="57"/>
      <c r="R102" s="57"/>
      <c r="S102" s="66">
        <f t="shared" si="11"/>
        <v>9.047779199999999</v>
      </c>
      <c r="T102" s="66">
        <f t="shared" si="7"/>
        <v>8.67296670968458</v>
      </c>
      <c r="U102" s="57">
        <f t="shared" si="8"/>
        <v>180</v>
      </c>
      <c r="V102" s="57">
        <f t="shared" si="9"/>
        <v>8.67296670968458</v>
      </c>
      <c r="W102" s="57">
        <v>2.6</v>
      </c>
      <c r="X102" s="57">
        <f t="shared" si="0"/>
        <v>6.3093350393021534</v>
      </c>
      <c r="Y102" s="57" t="e">
        <f>#REF!*1.41421*SIN(6.28318*$D$14*W102/1000+(3.1416*$U$3/180))</f>
        <v>#REF!</v>
      </c>
      <c r="Z102" s="57" t="e">
        <f t="shared" si="12"/>
        <v>#REF!</v>
      </c>
      <c r="AA102" s="57" t="e">
        <f>#REF!*#REF!*COS(3.1416*($U$3)/180)</f>
        <v>#REF!</v>
      </c>
      <c r="AB102" s="57"/>
      <c r="AC102" s="57"/>
      <c r="AD102" s="57"/>
    </row>
    <row r="103" spans="2:30" ht="12.75">
      <c r="B103" s="57"/>
      <c r="C103" s="57">
        <v>181</v>
      </c>
      <c r="D103" s="57">
        <f t="shared" si="14"/>
        <v>2.250272016961979</v>
      </c>
      <c r="E103" s="57"/>
      <c r="F103" s="57">
        <f t="shared" si="1"/>
        <v>4.443907191940592</v>
      </c>
      <c r="G103" s="57"/>
      <c r="H103" s="57"/>
      <c r="I103" s="57">
        <f t="shared" si="2"/>
        <v>4.443907191940592</v>
      </c>
      <c r="J103" s="57">
        <f t="shared" si="3"/>
        <v>181</v>
      </c>
      <c r="K103" s="57"/>
      <c r="L103" s="57">
        <f t="shared" si="10"/>
        <v>0</v>
      </c>
      <c r="M103" s="64">
        <f t="shared" si="4"/>
        <v>0</v>
      </c>
      <c r="N103" s="57"/>
      <c r="O103" s="57">
        <f t="shared" si="5"/>
        <v>181</v>
      </c>
      <c r="P103" s="65">
        <f t="shared" si="6"/>
        <v>9.09804464</v>
      </c>
      <c r="Q103" s="57"/>
      <c r="R103" s="57"/>
      <c r="S103" s="66">
        <f t="shared" si="11"/>
        <v>9.09804464</v>
      </c>
      <c r="T103" s="66">
        <f t="shared" si="7"/>
        <v>8.625049766537153</v>
      </c>
      <c r="U103" s="57">
        <f t="shared" si="8"/>
        <v>181</v>
      </c>
      <c r="V103" s="57">
        <f t="shared" si="9"/>
        <v>8.625049766537153</v>
      </c>
      <c r="W103" s="57">
        <v>2.65</v>
      </c>
      <c r="X103" s="57">
        <f t="shared" si="0"/>
        <v>5.649151273566533</v>
      </c>
      <c r="Y103" s="57" t="e">
        <f>#REF!*1.41421*SIN(6.28318*$D$14*W103/1000+(3.1416*$U$3/180))</f>
        <v>#REF!</v>
      </c>
      <c r="Z103" s="57" t="e">
        <f t="shared" si="12"/>
        <v>#REF!</v>
      </c>
      <c r="AA103" s="57" t="e">
        <f>#REF!*#REF!*COS(3.1416*($U$3)/180)</f>
        <v>#REF!</v>
      </c>
      <c r="AB103" s="57"/>
      <c r="AC103" s="57"/>
      <c r="AD103" s="57"/>
    </row>
    <row r="104" spans="2:30" ht="12.75">
      <c r="B104" s="57"/>
      <c r="C104" s="57">
        <v>182</v>
      </c>
      <c r="D104" s="57">
        <f t="shared" si="14"/>
        <v>2.272804922942828</v>
      </c>
      <c r="E104" s="57"/>
      <c r="F104" s="57">
        <f t="shared" si="1"/>
        <v>4.399849674318726</v>
      </c>
      <c r="G104" s="57"/>
      <c r="H104" s="57"/>
      <c r="I104" s="57">
        <f t="shared" si="2"/>
        <v>4.399849674318726</v>
      </c>
      <c r="J104" s="57">
        <f t="shared" si="3"/>
        <v>182</v>
      </c>
      <c r="K104" s="57"/>
      <c r="L104" s="57">
        <f t="shared" si="10"/>
        <v>0</v>
      </c>
      <c r="M104" s="64">
        <f t="shared" si="4"/>
        <v>0</v>
      </c>
      <c r="N104" s="57"/>
      <c r="O104" s="57">
        <f t="shared" si="5"/>
        <v>182</v>
      </c>
      <c r="P104" s="65">
        <f t="shared" si="6"/>
        <v>9.14831008</v>
      </c>
      <c r="Q104" s="57"/>
      <c r="R104" s="57"/>
      <c r="S104" s="66">
        <f t="shared" si="11"/>
        <v>9.14831008</v>
      </c>
      <c r="T104" s="66">
        <f t="shared" si="7"/>
        <v>8.57765938320453</v>
      </c>
      <c r="U104" s="57">
        <f t="shared" si="8"/>
        <v>182</v>
      </c>
      <c r="V104" s="57">
        <f t="shared" si="9"/>
        <v>8.57765938320453</v>
      </c>
      <c r="W104" s="57">
        <v>2.7</v>
      </c>
      <c r="X104" s="57">
        <f t="shared" si="0"/>
        <v>4.97397501534902</v>
      </c>
      <c r="Y104" s="57" t="e">
        <f>#REF!*1.41421*SIN(6.28318*$D$14*W104/1000+(3.1416*$U$3/180))</f>
        <v>#REF!</v>
      </c>
      <c r="Z104" s="57" t="e">
        <f t="shared" si="12"/>
        <v>#REF!</v>
      </c>
      <c r="AA104" s="57" t="e">
        <f>#REF!*#REF!*COS(3.1416*($U$3)/180)</f>
        <v>#REF!</v>
      </c>
      <c r="AB104" s="57"/>
      <c r="AC104" s="57"/>
      <c r="AD104" s="57"/>
    </row>
    <row r="105" spans="2:30" ht="12.75">
      <c r="B105" s="57"/>
      <c r="C105" s="57">
        <v>183</v>
      </c>
      <c r="D105" s="57">
        <f t="shared" si="14"/>
        <v>2.299117570763805</v>
      </c>
      <c r="E105" s="57"/>
      <c r="F105" s="57">
        <f t="shared" si="1"/>
        <v>4.349494835393665</v>
      </c>
      <c r="G105" s="57"/>
      <c r="H105" s="57"/>
      <c r="I105" s="57">
        <f t="shared" si="2"/>
        <v>4.349494835393665</v>
      </c>
      <c r="J105" s="57">
        <f t="shared" si="3"/>
        <v>183</v>
      </c>
      <c r="K105" s="57"/>
      <c r="L105" s="57">
        <f t="shared" si="10"/>
        <v>0</v>
      </c>
      <c r="M105" s="64">
        <f t="shared" si="4"/>
        <v>0</v>
      </c>
      <c r="N105" s="57"/>
      <c r="O105" s="57">
        <f t="shared" si="5"/>
        <v>183</v>
      </c>
      <c r="P105" s="65">
        <f t="shared" si="6"/>
        <v>9.19857552</v>
      </c>
      <c r="Q105" s="57"/>
      <c r="R105" s="57"/>
      <c r="S105" s="66">
        <f t="shared" si="11"/>
        <v>9.19857552</v>
      </c>
      <c r="T105" s="66">
        <f t="shared" si="7"/>
        <v>8.530786927558605</v>
      </c>
      <c r="U105" s="57">
        <f t="shared" si="8"/>
        <v>183</v>
      </c>
      <c r="V105" s="57">
        <f t="shared" si="9"/>
        <v>8.530786927558605</v>
      </c>
      <c r="W105" s="57">
        <v>2.75</v>
      </c>
      <c r="X105" s="57">
        <f t="shared" si="0"/>
        <v>4.28559814001021</v>
      </c>
      <c r="Y105" s="57" t="e">
        <f>#REF!*1.41421*SIN(6.28318*$D$14*W105/1000+(3.1416*$U$3/180))</f>
        <v>#REF!</v>
      </c>
      <c r="Z105" s="57" t="e">
        <f t="shared" si="12"/>
        <v>#REF!</v>
      </c>
      <c r="AA105" s="57" t="e">
        <f>#REF!*#REF!*COS(3.1416*($U$3)/180)</f>
        <v>#REF!</v>
      </c>
      <c r="AB105" s="57"/>
      <c r="AC105" s="57"/>
      <c r="AD105" s="57"/>
    </row>
    <row r="106" spans="2:30" ht="12.75">
      <c r="B106" s="57"/>
      <c r="C106" s="57">
        <v>184</v>
      </c>
      <c r="D106" s="57">
        <f t="shared" si="14"/>
        <v>2.329019827597051</v>
      </c>
      <c r="E106" s="57"/>
      <c r="F106" s="57">
        <f t="shared" si="1"/>
        <v>4.293651724862054</v>
      </c>
      <c r="G106" s="57"/>
      <c r="H106" s="57"/>
      <c r="I106" s="57">
        <f t="shared" si="2"/>
        <v>4.293651724862054</v>
      </c>
      <c r="J106" s="57">
        <f t="shared" si="3"/>
        <v>184</v>
      </c>
      <c r="K106" s="57"/>
      <c r="L106" s="57">
        <f t="shared" si="10"/>
        <v>0</v>
      </c>
      <c r="M106" s="64">
        <f t="shared" si="4"/>
        <v>0</v>
      </c>
      <c r="N106" s="57"/>
      <c r="O106" s="57">
        <f t="shared" si="5"/>
        <v>184</v>
      </c>
      <c r="P106" s="65">
        <f t="shared" si="6"/>
        <v>9.248840959999999</v>
      </c>
      <c r="Q106" s="57"/>
      <c r="R106" s="57"/>
      <c r="S106" s="66">
        <f t="shared" si="11"/>
        <v>9.248840959999999</v>
      </c>
      <c r="T106" s="66">
        <f t="shared" si="7"/>
        <v>8.484423955126221</v>
      </c>
      <c r="U106" s="57">
        <f t="shared" si="8"/>
        <v>184</v>
      </c>
      <c r="V106" s="57">
        <f t="shared" si="9"/>
        <v>8.484423955126221</v>
      </c>
      <c r="W106" s="57">
        <v>2.8</v>
      </c>
      <c r="X106" s="57">
        <f t="shared" si="0"/>
        <v>3.5858475565189605</v>
      </c>
      <c r="Y106" s="57" t="e">
        <f>#REF!*1.41421*SIN(6.28318*$D$14*W106/1000+(3.1416*$U$3/180))</f>
        <v>#REF!</v>
      </c>
      <c r="Z106" s="57" t="e">
        <f t="shared" si="12"/>
        <v>#REF!</v>
      </c>
      <c r="AA106" s="57" t="e">
        <f>#REF!*#REF!*COS(3.1416*($U$3)/180)</f>
        <v>#REF!</v>
      </c>
      <c r="AB106" s="57"/>
      <c r="AC106" s="57"/>
      <c r="AD106" s="57"/>
    </row>
    <row r="107" spans="2:30" ht="12.75">
      <c r="B107" s="57"/>
      <c r="C107" s="57">
        <v>185</v>
      </c>
      <c r="D107" s="57">
        <f t="shared" si="14"/>
        <v>2.362315879225148</v>
      </c>
      <c r="E107" s="57"/>
      <c r="F107" s="57">
        <f t="shared" si="1"/>
        <v>4.233134140926172</v>
      </c>
      <c r="G107" s="57"/>
      <c r="H107" s="57"/>
      <c r="I107" s="57">
        <f t="shared" si="2"/>
        <v>4.233134140926172</v>
      </c>
      <c r="J107" s="57">
        <f t="shared" si="3"/>
        <v>185</v>
      </c>
      <c r="K107" s="57"/>
      <c r="L107" s="57">
        <f t="shared" si="10"/>
        <v>0</v>
      </c>
      <c r="M107" s="64">
        <f t="shared" si="4"/>
        <v>0</v>
      </c>
      <c r="N107" s="57"/>
      <c r="O107" s="57">
        <f t="shared" si="5"/>
        <v>185</v>
      </c>
      <c r="P107" s="65">
        <f t="shared" si="6"/>
        <v>9.2991064</v>
      </c>
      <c r="Q107" s="57"/>
      <c r="R107" s="57"/>
      <c r="S107" s="66">
        <f t="shared" si="11"/>
        <v>9.2991064</v>
      </c>
      <c r="T107" s="66">
        <f t="shared" si="7"/>
        <v>8.438562204017432</v>
      </c>
      <c r="U107" s="57">
        <f t="shared" si="8"/>
        <v>185</v>
      </c>
      <c r="V107" s="57">
        <f t="shared" si="9"/>
        <v>8.438562204017432</v>
      </c>
      <c r="W107" s="57">
        <v>2.85</v>
      </c>
      <c r="X107" s="57">
        <f t="shared" si="0"/>
        <v>2.8765803589508523</v>
      </c>
      <c r="Y107" s="57" t="e">
        <f>#REF!*1.41421*SIN(6.28318*$D$14*W107/1000+(3.1416*$U$3/180))</f>
        <v>#REF!</v>
      </c>
      <c r="Z107" s="57" t="e">
        <f t="shared" si="12"/>
        <v>#REF!</v>
      </c>
      <c r="AA107" s="57" t="e">
        <f>#REF!*#REF!*COS(3.1416*($U$3)/180)</f>
        <v>#REF!</v>
      </c>
      <c r="AB107" s="57"/>
      <c r="AC107" s="57"/>
      <c r="AD107" s="57"/>
    </row>
    <row r="108" spans="2:30" ht="12.75">
      <c r="B108" s="57"/>
      <c r="C108" s="57">
        <v>190</v>
      </c>
      <c r="D108" s="57">
        <f t="shared" si="14"/>
        <v>2.5728180623426886</v>
      </c>
      <c r="E108" s="57"/>
      <c r="F108" s="57">
        <f t="shared" si="1"/>
        <v>3.8867886331979746</v>
      </c>
      <c r="G108" s="57"/>
      <c r="H108" s="57"/>
      <c r="I108" s="57">
        <f t="shared" si="2"/>
        <v>3.8867886331979746</v>
      </c>
      <c r="J108" s="57">
        <f t="shared" si="3"/>
        <v>190</v>
      </c>
      <c r="K108" s="57"/>
      <c r="L108" s="57">
        <f t="shared" si="10"/>
        <v>0</v>
      </c>
      <c r="M108" s="64">
        <f t="shared" si="4"/>
        <v>0</v>
      </c>
      <c r="N108" s="57"/>
      <c r="O108" s="57">
        <f t="shared" si="5"/>
        <v>190</v>
      </c>
      <c r="P108" s="65">
        <f t="shared" si="6"/>
        <v>9.5504336</v>
      </c>
      <c r="Q108" s="57"/>
      <c r="R108" s="57"/>
      <c r="S108" s="66">
        <f t="shared" si="11"/>
        <v>9.5504336</v>
      </c>
      <c r="T108" s="66">
        <f t="shared" si="7"/>
        <v>8.21649477759592</v>
      </c>
      <c r="U108" s="57">
        <f t="shared" si="8"/>
        <v>190</v>
      </c>
      <c r="V108" s="57">
        <f t="shared" si="9"/>
        <v>8.21649477759592</v>
      </c>
      <c r="W108" s="57">
        <v>2.9</v>
      </c>
      <c r="X108" s="57">
        <f t="shared" si="0"/>
        <v>2.1596788978772015</v>
      </c>
      <c r="Y108" s="57" t="e">
        <f>#REF!*1.41421*SIN(6.28318*$D$14*W108/1000+(3.1416*$U$3/180))</f>
        <v>#REF!</v>
      </c>
      <c r="Z108" s="57" t="e">
        <f t="shared" si="12"/>
        <v>#REF!</v>
      </c>
      <c r="AA108" s="57" t="e">
        <f>#REF!*#REF!*COS(3.1416*($U$3)/180)</f>
        <v>#REF!</v>
      </c>
      <c r="AB108" s="57"/>
      <c r="AC108" s="57"/>
      <c r="AD108" s="57"/>
    </row>
    <row r="109" spans="2:30" ht="12.75">
      <c r="B109" s="57"/>
      <c r="C109" s="57">
        <v>195</v>
      </c>
      <c r="D109" s="57">
        <f t="shared" si="14"/>
        <v>2.8399682731346116</v>
      </c>
      <c r="E109" s="57"/>
      <c r="F109" s="57">
        <f t="shared" si="1"/>
        <v>3.5211660970291447</v>
      </c>
      <c r="G109" s="57"/>
      <c r="H109" s="57"/>
      <c r="I109" s="57">
        <f t="shared" si="2"/>
        <v>3.5211660970291447</v>
      </c>
      <c r="J109" s="57">
        <f t="shared" si="3"/>
        <v>195</v>
      </c>
      <c r="K109" s="57"/>
      <c r="L109" s="57">
        <f t="shared" si="10"/>
        <v>0</v>
      </c>
      <c r="M109" s="64">
        <f t="shared" si="4"/>
        <v>0</v>
      </c>
      <c r="N109" s="57"/>
      <c r="O109" s="57">
        <f t="shared" si="5"/>
        <v>195</v>
      </c>
      <c r="P109" s="65">
        <f t="shared" si="6"/>
        <v>9.8017608</v>
      </c>
      <c r="Q109" s="57"/>
      <c r="R109" s="57"/>
      <c r="S109" s="66">
        <f t="shared" si="11"/>
        <v>9.8017608</v>
      </c>
      <c r="T109" s="66">
        <f t="shared" si="7"/>
        <v>8.00581542432423</v>
      </c>
      <c r="U109" s="57">
        <f t="shared" si="8"/>
        <v>195</v>
      </c>
      <c r="V109" s="57">
        <f t="shared" si="9"/>
        <v>8.00581542432423</v>
      </c>
      <c r="W109" s="57">
        <v>2.95</v>
      </c>
      <c r="X109" s="57">
        <f t="shared" si="0"/>
        <v>1.4370457847249007</v>
      </c>
      <c r="Y109" s="57" t="e">
        <f>#REF!*1.41421*SIN(6.28318*$D$14*W109/1000+(3.1416*$U$3/180))</f>
        <v>#REF!</v>
      </c>
      <c r="Z109" s="57" t="e">
        <f t="shared" si="12"/>
        <v>#REF!</v>
      </c>
      <c r="AA109" s="57" t="e">
        <f>#REF!*#REF!*COS(3.1416*($U$3)/180)</f>
        <v>#REF!</v>
      </c>
      <c r="AB109" s="57"/>
      <c r="AC109" s="57"/>
      <c r="AD109" s="57"/>
    </row>
    <row r="110" spans="2:30" ht="12.75">
      <c r="B110" s="57"/>
      <c r="C110" s="57">
        <v>200</v>
      </c>
      <c r="D110" s="57">
        <f t="shared" si="14"/>
        <v>3.1449781386682774</v>
      </c>
      <c r="E110" s="57"/>
      <c r="F110" s="57">
        <f t="shared" si="1"/>
        <v>3.179672340817746</v>
      </c>
      <c r="G110" s="57"/>
      <c r="H110" s="57"/>
      <c r="I110" s="57">
        <f t="shared" si="2"/>
        <v>3.179672340817746</v>
      </c>
      <c r="J110" s="57">
        <f t="shared" si="3"/>
        <v>200</v>
      </c>
      <c r="K110" s="57"/>
      <c r="L110" s="57">
        <f t="shared" si="10"/>
        <v>0</v>
      </c>
      <c r="M110" s="64">
        <f t="shared" si="4"/>
        <v>0</v>
      </c>
      <c r="N110" s="57"/>
      <c r="O110" s="57">
        <f t="shared" si="5"/>
        <v>200</v>
      </c>
      <c r="P110" s="65">
        <f t="shared" si="6"/>
        <v>10.053088</v>
      </c>
      <c r="Q110" s="57"/>
      <c r="R110" s="57"/>
      <c r="S110" s="66">
        <f t="shared" si="11"/>
        <v>10.053088</v>
      </c>
      <c r="T110" s="66">
        <f t="shared" si="7"/>
        <v>7.805670038716123</v>
      </c>
      <c r="U110" s="57">
        <f t="shared" si="8"/>
        <v>200</v>
      </c>
      <c r="V110" s="57">
        <f t="shared" si="9"/>
        <v>7.805670038716123</v>
      </c>
      <c r="W110" s="57">
        <v>3</v>
      </c>
      <c r="X110" s="57">
        <f t="shared" si="0"/>
        <v>0.7105988423653068</v>
      </c>
      <c r="Y110" s="57" t="e">
        <f>#REF!*1.41421*SIN(6.28318*$D$14*W110/1000+(3.1416*$U$3/180))</f>
        <v>#REF!</v>
      </c>
      <c r="Z110" s="57" t="e">
        <f t="shared" si="12"/>
        <v>#REF!</v>
      </c>
      <c r="AA110" s="57" t="e">
        <f>#REF!*#REF!*COS(3.1416*($U$3)/180)</f>
        <v>#REF!</v>
      </c>
      <c r="AB110" s="57"/>
      <c r="AC110" s="57"/>
      <c r="AD110" s="57"/>
    </row>
    <row r="111" spans="2:30" ht="12.75">
      <c r="B111" s="57"/>
      <c r="C111" s="57">
        <v>205</v>
      </c>
      <c r="D111" s="57">
        <f t="shared" si="14"/>
        <v>3.4743928885560513</v>
      </c>
      <c r="E111" s="57"/>
      <c r="F111" s="57">
        <f t="shared" si="1"/>
        <v>2.878200687359792</v>
      </c>
      <c r="G111" s="57"/>
      <c r="H111" s="57"/>
      <c r="I111" s="57">
        <f t="shared" si="2"/>
        <v>2.878200687359792</v>
      </c>
      <c r="J111" s="57">
        <f t="shared" si="3"/>
        <v>205</v>
      </c>
      <c r="K111" s="57"/>
      <c r="L111" s="57">
        <f t="shared" si="10"/>
        <v>0</v>
      </c>
      <c r="M111" s="64">
        <f t="shared" si="4"/>
        <v>0</v>
      </c>
      <c r="N111" s="57"/>
      <c r="O111" s="57">
        <f t="shared" si="5"/>
        <v>205</v>
      </c>
      <c r="P111" s="65">
        <f t="shared" si="6"/>
        <v>10.3044152</v>
      </c>
      <c r="Q111" s="57"/>
      <c r="R111" s="57"/>
      <c r="S111" s="66">
        <f t="shared" si="11"/>
        <v>10.3044152</v>
      </c>
      <c r="T111" s="66">
        <f t="shared" si="7"/>
        <v>7.615287842649876</v>
      </c>
      <c r="U111" s="57">
        <f t="shared" si="8"/>
        <v>205</v>
      </c>
      <c r="V111" s="57">
        <f t="shared" si="9"/>
        <v>7.615287842649876</v>
      </c>
      <c r="W111" s="57">
        <v>3.05</v>
      </c>
      <c r="X111" s="57">
        <f t="shared" si="0"/>
        <v>-0.01773398466720843</v>
      </c>
      <c r="Y111" s="57" t="e">
        <f>#REF!*1.41421*SIN(6.28318*$D$14*W111/1000+(3.1416*$U$3/180))</f>
        <v>#REF!</v>
      </c>
      <c r="Z111" s="57" t="e">
        <f t="shared" si="12"/>
        <v>#REF!</v>
      </c>
      <c r="AA111" s="57" t="e">
        <f>#REF!*#REF!*COS(3.1416*($U$3)/180)</f>
        <v>#REF!</v>
      </c>
      <c r="AB111" s="57"/>
      <c r="AC111" s="57"/>
      <c r="AD111" s="57"/>
    </row>
    <row r="112" spans="2:30" ht="12.75">
      <c r="B112" s="57"/>
      <c r="C112" s="57">
        <v>210</v>
      </c>
      <c r="D112" s="57">
        <f t="shared" si="14"/>
        <v>3.819090699085202</v>
      </c>
      <c r="E112" s="57"/>
      <c r="F112" s="57">
        <f t="shared" si="1"/>
        <v>2.6184243287008946</v>
      </c>
      <c r="G112" s="57"/>
      <c r="H112" s="57"/>
      <c r="I112" s="57">
        <f t="shared" si="2"/>
        <v>2.6184243287008946</v>
      </c>
      <c r="J112" s="57">
        <f t="shared" si="3"/>
        <v>210</v>
      </c>
      <c r="K112" s="57"/>
      <c r="L112" s="57">
        <f t="shared" si="10"/>
        <v>0</v>
      </c>
      <c r="M112" s="64">
        <f t="shared" si="4"/>
        <v>0</v>
      </c>
      <c r="N112" s="57"/>
      <c r="O112" s="57">
        <f t="shared" si="5"/>
        <v>210</v>
      </c>
      <c r="P112" s="65">
        <f t="shared" si="6"/>
        <v>10.5557424</v>
      </c>
      <c r="Q112" s="57"/>
      <c r="R112" s="57"/>
      <c r="S112" s="66">
        <f t="shared" si="11"/>
        <v>10.5557424</v>
      </c>
      <c r="T112" s="66">
        <f t="shared" si="7"/>
        <v>7.4339714654439275</v>
      </c>
      <c r="U112" s="57">
        <f t="shared" si="8"/>
        <v>210</v>
      </c>
      <c r="V112" s="57">
        <f t="shared" si="9"/>
        <v>7.4339714654439275</v>
      </c>
      <c r="W112" s="57">
        <v>3.1</v>
      </c>
      <c r="X112" s="57">
        <f t="shared" si="0"/>
        <v>-0.7460197468188441</v>
      </c>
      <c r="Y112" s="57" t="e">
        <f>#REF!*1.41421*SIN(6.28318*$D$14*W112/1000+(3.1416*$U$3/180))</f>
        <v>#REF!</v>
      </c>
      <c r="Z112" s="57" t="e">
        <f t="shared" si="12"/>
        <v>#REF!</v>
      </c>
      <c r="AA112" s="57" t="e">
        <f>#REF!*#REF!*COS(3.1416*($U$3)/180)</f>
        <v>#REF!</v>
      </c>
      <c r="AB112" s="57"/>
      <c r="AC112" s="57"/>
      <c r="AD112" s="57"/>
    </row>
    <row r="113" spans="2:30" ht="12.75">
      <c r="B113" s="57"/>
      <c r="C113" s="57">
        <v>215</v>
      </c>
      <c r="D113" s="57">
        <f t="shared" si="14"/>
        <v>4.173006423821037</v>
      </c>
      <c r="E113" s="57"/>
      <c r="F113" s="57">
        <f t="shared" si="1"/>
        <v>2.396353847651987</v>
      </c>
      <c r="G113" s="57"/>
      <c r="H113" s="57"/>
      <c r="I113" s="57">
        <f t="shared" si="2"/>
        <v>2.396353847651987</v>
      </c>
      <c r="J113" s="57">
        <f t="shared" si="3"/>
        <v>215</v>
      </c>
      <c r="K113" s="57"/>
      <c r="L113" s="57">
        <f t="shared" si="10"/>
        <v>0</v>
      </c>
      <c r="M113" s="64">
        <f t="shared" si="4"/>
        <v>0</v>
      </c>
      <c r="N113" s="57"/>
      <c r="O113" s="57">
        <f t="shared" si="5"/>
        <v>215</v>
      </c>
      <c r="P113" s="65">
        <f t="shared" si="6"/>
        <v>10.807069599999998</v>
      </c>
      <c r="Q113" s="57"/>
      <c r="R113" s="57"/>
      <c r="S113" s="66">
        <f t="shared" si="11"/>
        <v>10.807069599999998</v>
      </c>
      <c r="T113" s="66">
        <f t="shared" si="7"/>
        <v>7.261088408108022</v>
      </c>
      <c r="U113" s="57">
        <f t="shared" si="8"/>
        <v>215</v>
      </c>
      <c r="V113" s="57">
        <f t="shared" si="9"/>
        <v>7.261088408108022</v>
      </c>
      <c r="W113" s="57">
        <v>3.15</v>
      </c>
      <c r="X113" s="57">
        <f t="shared" si="0"/>
        <v>-1.4723256194430163</v>
      </c>
      <c r="Y113" s="57" t="e">
        <f>#REF!*1.41421*SIN(6.28318*$D$14*W113/1000+(3.1416*$U$3/180))</f>
        <v>#REF!</v>
      </c>
      <c r="Z113" s="57" t="e">
        <f t="shared" si="12"/>
        <v>#REF!</v>
      </c>
      <c r="AA113" s="57" t="e">
        <f>#REF!*#REF!*COS(3.1416*($U$3)/180)</f>
        <v>#REF!</v>
      </c>
      <c r="AB113" s="57"/>
      <c r="AC113" s="57"/>
      <c r="AD113" s="57"/>
    </row>
    <row r="114" spans="2:30" ht="12.75">
      <c r="B114" s="57"/>
      <c r="C114" s="57">
        <v>220</v>
      </c>
      <c r="D114" s="57">
        <f t="shared" si="14"/>
        <v>4.532116924874318</v>
      </c>
      <c r="E114" s="57"/>
      <c r="F114" s="57">
        <f t="shared" si="1"/>
        <v>2.2064744060585584</v>
      </c>
      <c r="G114" s="57"/>
      <c r="H114" s="57"/>
      <c r="I114" s="57">
        <f t="shared" si="2"/>
        <v>2.2064744060585584</v>
      </c>
      <c r="J114" s="57">
        <f t="shared" si="3"/>
        <v>220</v>
      </c>
      <c r="K114" s="57"/>
      <c r="L114" s="57">
        <f t="shared" si="10"/>
        <v>0</v>
      </c>
      <c r="M114" s="64">
        <f t="shared" si="4"/>
        <v>0</v>
      </c>
      <c r="N114" s="57"/>
      <c r="O114" s="57">
        <f t="shared" si="5"/>
        <v>220</v>
      </c>
      <c r="P114" s="65">
        <f t="shared" si="6"/>
        <v>11.0583968</v>
      </c>
      <c r="Q114" s="57"/>
      <c r="R114" s="57"/>
      <c r="S114" s="66">
        <f t="shared" si="11"/>
        <v>11.0583968</v>
      </c>
      <c r="T114" s="66">
        <f t="shared" si="7"/>
        <v>7.096063671560111</v>
      </c>
      <c r="U114" s="57">
        <f t="shared" si="8"/>
        <v>220</v>
      </c>
      <c r="V114" s="57">
        <f t="shared" si="9"/>
        <v>7.096063671560111</v>
      </c>
      <c r="W114" s="57">
        <v>3.2</v>
      </c>
      <c r="X114" s="57">
        <f t="shared" si="0"/>
        <v>-2.194724032395579</v>
      </c>
      <c r="Y114" s="57" t="e">
        <f>#REF!*1.41421*SIN(6.28318*$D$14*W114/1000+(3.1416*$U$3/180))</f>
        <v>#REF!</v>
      </c>
      <c r="Z114" s="57" t="e">
        <f t="shared" si="12"/>
        <v>#REF!</v>
      </c>
      <c r="AA114" s="57" t="e">
        <f>#REF!*#REF!*COS(3.1416*($U$3)/180)</f>
        <v>#REF!</v>
      </c>
      <c r="AB114" s="57"/>
      <c r="AC114" s="57"/>
      <c r="AD114" s="57"/>
    </row>
    <row r="115" spans="2:30" ht="12.75">
      <c r="B115" s="57"/>
      <c r="C115" s="57">
        <v>225</v>
      </c>
      <c r="D115" s="57">
        <f t="shared" si="14"/>
        <v>4.893741549172055</v>
      </c>
      <c r="E115" s="57"/>
      <c r="F115" s="57">
        <f t="shared" si="1"/>
        <v>2.043426261791828</v>
      </c>
      <c r="G115" s="57"/>
      <c r="H115" s="57"/>
      <c r="I115" s="57">
        <f t="shared" si="2"/>
        <v>2.043426261791828</v>
      </c>
      <c r="J115" s="57">
        <f t="shared" si="3"/>
        <v>225</v>
      </c>
      <c r="K115" s="57"/>
      <c r="L115" s="57">
        <f t="shared" si="10"/>
        <v>0</v>
      </c>
      <c r="M115" s="64">
        <f t="shared" si="4"/>
        <v>0</v>
      </c>
      <c r="N115" s="57"/>
      <c r="O115" s="57">
        <f t="shared" si="5"/>
        <v>225</v>
      </c>
      <c r="P115" s="65">
        <f t="shared" si="6"/>
        <v>11.309724000000001</v>
      </c>
      <c r="Q115" s="57"/>
      <c r="R115" s="57"/>
      <c r="S115" s="66">
        <f t="shared" si="11"/>
        <v>11.309724000000001</v>
      </c>
      <c r="T115" s="66">
        <f t="shared" si="7"/>
        <v>6.938373367747665</v>
      </c>
      <c r="U115" s="57">
        <f t="shared" si="8"/>
        <v>225</v>
      </c>
      <c r="V115" s="57">
        <f t="shared" si="9"/>
        <v>6.938373367747665</v>
      </c>
      <c r="W115" s="57">
        <v>3.25</v>
      </c>
      <c r="X115" s="57">
        <f aca="true" t="shared" si="15" ref="X115:X130">$P$2*SIN(6.28318*$D$14*W115/1000)</f>
        <v>-2.9112977856847384</v>
      </c>
      <c r="Y115" s="57" t="e">
        <f>#REF!*1.41421*SIN(6.28318*$D$14*W115/1000+(3.1416*$U$3/180))</f>
        <v>#REF!</v>
      </c>
      <c r="Z115" s="57" t="e">
        <f t="shared" si="12"/>
        <v>#REF!</v>
      </c>
      <c r="AA115" s="57" t="e">
        <f>#REF!*#REF!*COS(3.1416*($U$3)/180)</f>
        <v>#REF!</v>
      </c>
      <c r="AB115" s="57"/>
      <c r="AC115" s="57"/>
      <c r="AD115" s="57"/>
    </row>
    <row r="116" spans="2:30" ht="12.75">
      <c r="B116" s="57"/>
      <c r="C116" s="57">
        <v>230</v>
      </c>
      <c r="D116" s="57">
        <f t="shared" si="14"/>
        <v>5.256083823235017</v>
      </c>
      <c r="E116" s="57"/>
      <c r="F116" s="57">
        <f aca="true" t="shared" si="16" ref="F116:F170">$D$8/D116</f>
        <v>1.9025571768460106</v>
      </c>
      <c r="G116" s="57"/>
      <c r="H116" s="57"/>
      <c r="I116" s="57">
        <f aca="true" t="shared" si="17" ref="I116:I170">F116*$G$45</f>
        <v>1.9025571768460106</v>
      </c>
      <c r="J116" s="57">
        <f aca="true" t="shared" si="18" ref="J116:J170">C116*$G$45</f>
        <v>230</v>
      </c>
      <c r="K116" s="57"/>
      <c r="L116" s="57">
        <f t="shared" si="10"/>
        <v>0</v>
      </c>
      <c r="M116" s="64">
        <f aca="true" t="shared" si="19" ref="M116:M170">C116*$L$45</f>
        <v>0</v>
      </c>
      <c r="N116" s="57"/>
      <c r="O116" s="57">
        <f aca="true" t="shared" si="20" ref="O116:O170">C116*$S$45</f>
        <v>230</v>
      </c>
      <c r="P116" s="65">
        <f aca="true" t="shared" si="21" ref="P116:P170">2*3.14159*O116*($F$14/1000)*$S$45</f>
        <v>11.5610512</v>
      </c>
      <c r="Q116" s="57"/>
      <c r="R116" s="57"/>
      <c r="S116" s="66">
        <f t="shared" si="11"/>
        <v>11.5610512</v>
      </c>
      <c r="T116" s="66">
        <f aca="true" t="shared" si="22" ref="T116:T170">1/(6.28*C116*($I$14/1000000))</f>
        <v>6.787539164100976</v>
      </c>
      <c r="U116" s="57">
        <f aca="true" t="shared" si="23" ref="U116:U170">C116*$T$45</f>
        <v>230</v>
      </c>
      <c r="V116" s="57">
        <f aca="true" t="shared" si="24" ref="V116:V170">1/(6.28*C116*($I$14/1000000))*$T$45</f>
        <v>6.787539164100976</v>
      </c>
      <c r="W116" s="57">
        <v>3.3</v>
      </c>
      <c r="X116" s="57">
        <f t="shared" si="15"/>
        <v>-3.6201451375994798</v>
      </c>
      <c r="Y116" s="57" t="e">
        <f>#REF!*1.41421*SIN(6.28318*$D$14*W116/1000+(3.1416*$U$3/180))</f>
        <v>#REF!</v>
      </c>
      <c r="Z116" s="57" t="e">
        <f t="shared" si="12"/>
        <v>#REF!</v>
      </c>
      <c r="AA116" s="57" t="e">
        <f>#REF!*#REF!*COS(3.1416*($U$3)/180)</f>
        <v>#REF!</v>
      </c>
      <c r="AB116" s="57"/>
      <c r="AC116" s="57"/>
      <c r="AD116" s="57"/>
    </row>
    <row r="117" spans="2:30" ht="12.75">
      <c r="B117" s="57"/>
      <c r="C117" s="57">
        <v>235</v>
      </c>
      <c r="D117" s="57">
        <f t="shared" si="14"/>
        <v>5.617935285349819</v>
      </c>
      <c r="E117" s="57"/>
      <c r="F117" s="57">
        <f t="shared" si="16"/>
        <v>1.7800133842904027</v>
      </c>
      <c r="G117" s="57"/>
      <c r="H117" s="57"/>
      <c r="I117" s="57">
        <f t="shared" si="17"/>
        <v>1.7800133842904027</v>
      </c>
      <c r="J117" s="57">
        <f t="shared" si="18"/>
        <v>235</v>
      </c>
      <c r="K117" s="57"/>
      <c r="L117" s="57">
        <f aca="true" t="shared" si="25" ref="L117:L170">D117*$L$45</f>
        <v>0</v>
      </c>
      <c r="M117" s="64">
        <f t="shared" si="19"/>
        <v>0</v>
      </c>
      <c r="N117" s="57"/>
      <c r="O117" s="57">
        <f t="shared" si="20"/>
        <v>235</v>
      </c>
      <c r="P117" s="65">
        <f>2*3.14159*O117*($F$14/1000)*$S$45</f>
        <v>11.8123784</v>
      </c>
      <c r="Q117" s="57"/>
      <c r="R117" s="57"/>
      <c r="S117" s="66">
        <f aca="true" t="shared" si="26" ref="S117:S170">2*3.14159*C117*($F$14/1000)</f>
        <v>11.8123784</v>
      </c>
      <c r="T117" s="66">
        <f t="shared" si="22"/>
        <v>6.643123437205212</v>
      </c>
      <c r="U117" s="57">
        <f t="shared" si="23"/>
        <v>235</v>
      </c>
      <c r="V117" s="57">
        <f t="shared" si="24"/>
        <v>6.643123437205212</v>
      </c>
      <c r="W117" s="57">
        <v>3.35</v>
      </c>
      <c r="X117" s="57">
        <f t="shared" si="15"/>
        <v>-4.3193848518124796</v>
      </c>
      <c r="Y117" s="57" t="e">
        <f>#REF!*1.41421*SIN(6.28318*$D$14*W117/1000+(3.1416*$U$3/180))</f>
        <v>#REF!</v>
      </c>
      <c r="Z117" s="57" t="e">
        <f aca="true" t="shared" si="27" ref="Z117:Z129">X117*Y117</f>
        <v>#REF!</v>
      </c>
      <c r="AA117" s="57" t="e">
        <f>#REF!*#REF!*COS(3.1416*($U$3)/180)</f>
        <v>#REF!</v>
      </c>
      <c r="AB117" s="57"/>
      <c r="AC117" s="57"/>
      <c r="AD117" s="57"/>
    </row>
    <row r="118" spans="2:30" ht="12.75">
      <c r="B118" s="57"/>
      <c r="C118" s="57">
        <v>240</v>
      </c>
      <c r="D118" s="57">
        <f t="shared" si="14"/>
        <v>5.978483499389516</v>
      </c>
      <c r="E118" s="57"/>
      <c r="F118" s="57">
        <f t="shared" si="16"/>
        <v>1.6726649828541194</v>
      </c>
      <c r="G118" s="57"/>
      <c r="H118" s="57"/>
      <c r="I118" s="57">
        <f t="shared" si="17"/>
        <v>1.6726649828541194</v>
      </c>
      <c r="J118" s="57">
        <f t="shared" si="18"/>
        <v>240</v>
      </c>
      <c r="K118" s="57"/>
      <c r="L118" s="57">
        <f t="shared" si="25"/>
        <v>0</v>
      </c>
      <c r="M118" s="64">
        <f t="shared" si="19"/>
        <v>0</v>
      </c>
      <c r="N118" s="57"/>
      <c r="O118" s="57">
        <f t="shared" si="20"/>
        <v>240</v>
      </c>
      <c r="P118" s="65">
        <f t="shared" si="21"/>
        <v>12.063705599999999</v>
      </c>
      <c r="Q118" s="57"/>
      <c r="R118" s="57"/>
      <c r="S118" s="66">
        <f t="shared" si="26"/>
        <v>12.063705599999999</v>
      </c>
      <c r="T118" s="66">
        <f t="shared" si="22"/>
        <v>6.504725032263436</v>
      </c>
      <c r="U118" s="57">
        <f t="shared" si="23"/>
        <v>240</v>
      </c>
      <c r="V118" s="57">
        <f t="shared" si="24"/>
        <v>6.504725032263436</v>
      </c>
      <c r="W118" s="57">
        <v>3.4</v>
      </c>
      <c r="X118" s="57">
        <f t="shared" si="15"/>
        <v>-5.007161190063102</v>
      </c>
      <c r="Y118" s="57" t="e">
        <f>#REF!*1.41421*SIN(6.28318*$D$14*W118/1000+(3.1416*$U$3/180))</f>
        <v>#REF!</v>
      </c>
      <c r="Z118" s="57" t="e">
        <f t="shared" si="27"/>
        <v>#REF!</v>
      </c>
      <c r="AA118" s="57" t="e">
        <f>#REF!*#REF!*COS(3.1416*($U$3)/180)</f>
        <v>#REF!</v>
      </c>
      <c r="AB118" s="57"/>
      <c r="AC118" s="57"/>
      <c r="AD118" s="57"/>
    </row>
    <row r="119" spans="2:30" ht="12.75">
      <c r="B119" s="57"/>
      <c r="C119" s="57">
        <v>245</v>
      </c>
      <c r="D119" s="57">
        <f t="shared" si="14"/>
        <v>6.337186250548091</v>
      </c>
      <c r="E119" s="57"/>
      <c r="F119" s="57">
        <f t="shared" si="16"/>
        <v>1.5779873913497682</v>
      </c>
      <c r="G119" s="57"/>
      <c r="H119" s="57"/>
      <c r="I119" s="57">
        <f t="shared" si="17"/>
        <v>1.5779873913497682</v>
      </c>
      <c r="J119" s="57">
        <f t="shared" si="18"/>
        <v>245</v>
      </c>
      <c r="K119" s="57"/>
      <c r="L119" s="57">
        <f t="shared" si="25"/>
        <v>0</v>
      </c>
      <c r="M119" s="64">
        <f t="shared" si="19"/>
        <v>0</v>
      </c>
      <c r="N119" s="57"/>
      <c r="O119" s="57">
        <f t="shared" si="20"/>
        <v>245</v>
      </c>
      <c r="P119" s="65">
        <f t="shared" si="21"/>
        <v>12.3150328</v>
      </c>
      <c r="Q119" s="57"/>
      <c r="R119" s="57"/>
      <c r="S119" s="66">
        <f t="shared" si="26"/>
        <v>12.3150328</v>
      </c>
      <c r="T119" s="66">
        <f t="shared" si="22"/>
        <v>6.37197554180908</v>
      </c>
      <c r="U119" s="57">
        <f t="shared" si="23"/>
        <v>245</v>
      </c>
      <c r="V119" s="57">
        <f t="shared" si="24"/>
        <v>6.37197554180908</v>
      </c>
      <c r="W119" s="57">
        <v>3.45</v>
      </c>
      <c r="X119" s="57">
        <f t="shared" si="15"/>
        <v>-5.6816488371701865</v>
      </c>
      <c r="Y119" s="57" t="e">
        <f>#REF!*1.41421*SIN(6.28318*$D$14*W119/1000+(3.1416*$U$3/180))</f>
        <v>#REF!</v>
      </c>
      <c r="Z119" s="57" t="e">
        <f t="shared" si="27"/>
        <v>#REF!</v>
      </c>
      <c r="AA119" s="57" t="e">
        <f>#REF!*#REF!*COS(3.1416*($U$3)/180)</f>
        <v>#REF!</v>
      </c>
      <c r="AB119" s="57"/>
      <c r="AC119" s="57"/>
      <c r="AD119" s="57"/>
    </row>
    <row r="120" spans="2:30" ht="12.75">
      <c r="B120" s="57"/>
      <c r="C120" s="57">
        <v>250</v>
      </c>
      <c r="D120" s="57">
        <f t="shared" si="14"/>
        <v>6.693687944277473</v>
      </c>
      <c r="E120" s="57"/>
      <c r="F120" s="57">
        <f t="shared" si="16"/>
        <v>1.4939447556035443</v>
      </c>
      <c r="G120" s="57"/>
      <c r="H120" s="57"/>
      <c r="I120" s="57">
        <f t="shared" si="17"/>
        <v>1.4939447556035443</v>
      </c>
      <c r="J120" s="57">
        <f t="shared" si="18"/>
        <v>250</v>
      </c>
      <c r="K120" s="57"/>
      <c r="L120" s="57">
        <f t="shared" si="25"/>
        <v>0</v>
      </c>
      <c r="M120" s="64">
        <f t="shared" si="19"/>
        <v>0</v>
      </c>
      <c r="N120" s="57"/>
      <c r="O120" s="57">
        <f t="shared" si="20"/>
        <v>250</v>
      </c>
      <c r="P120" s="65">
        <f t="shared" si="21"/>
        <v>12.56636</v>
      </c>
      <c r="Q120" s="57"/>
      <c r="R120" s="57"/>
      <c r="S120" s="66">
        <f t="shared" si="26"/>
        <v>12.56636</v>
      </c>
      <c r="T120" s="66">
        <f t="shared" si="22"/>
        <v>6.244536030972898</v>
      </c>
      <c r="U120" s="57">
        <f t="shared" si="23"/>
        <v>250</v>
      </c>
      <c r="V120" s="57">
        <f t="shared" si="24"/>
        <v>6.244536030972898</v>
      </c>
      <c r="W120" s="57">
        <v>3.5</v>
      </c>
      <c r="X120" s="57">
        <f t="shared" si="15"/>
        <v>-6.341057745303748</v>
      </c>
      <c r="Y120" s="57" t="e">
        <f>#REF!*1.41421*SIN(6.28318*$D$14*W120/1000+(3.1416*$U$3/180))</f>
        <v>#REF!</v>
      </c>
      <c r="Z120" s="57" t="e">
        <f t="shared" si="27"/>
        <v>#REF!</v>
      </c>
      <c r="AA120" s="57" t="e">
        <f>#REF!*#REF!*COS(3.1416*($U$3)/180)</f>
        <v>#REF!</v>
      </c>
      <c r="AB120" s="57"/>
      <c r="AC120" s="57"/>
      <c r="AD120" s="57"/>
    </row>
    <row r="121" spans="2:30" ht="12.75">
      <c r="B121" s="57"/>
      <c r="C121" s="57">
        <v>255</v>
      </c>
      <c r="D121" s="57">
        <f t="shared" si="14"/>
        <v>7.047763213802046</v>
      </c>
      <c r="E121" s="57"/>
      <c r="F121" s="57">
        <f t="shared" si="16"/>
        <v>1.4188898940895767</v>
      </c>
      <c r="G121" s="57"/>
      <c r="H121" s="57"/>
      <c r="I121" s="57">
        <f t="shared" si="17"/>
        <v>1.4188898940895767</v>
      </c>
      <c r="J121" s="57">
        <f t="shared" si="18"/>
        <v>255</v>
      </c>
      <c r="K121" s="57"/>
      <c r="L121" s="57">
        <f t="shared" si="25"/>
        <v>0</v>
      </c>
      <c r="M121" s="64">
        <f t="shared" si="19"/>
        <v>0</v>
      </c>
      <c r="N121" s="57"/>
      <c r="O121" s="57">
        <f t="shared" si="20"/>
        <v>255</v>
      </c>
      <c r="P121" s="65">
        <f t="shared" si="21"/>
        <v>12.8176872</v>
      </c>
      <c r="Q121" s="57"/>
      <c r="R121" s="57"/>
      <c r="S121" s="66">
        <f t="shared" si="26"/>
        <v>12.8176872</v>
      </c>
      <c r="T121" s="66">
        <f t="shared" si="22"/>
        <v>6.122094148012645</v>
      </c>
      <c r="U121" s="57">
        <f t="shared" si="23"/>
        <v>255</v>
      </c>
      <c r="V121" s="57">
        <f t="shared" si="24"/>
        <v>6.122094148012645</v>
      </c>
      <c r="W121" s="57">
        <v>3.55</v>
      </c>
      <c r="X121" s="57">
        <f t="shared" si="15"/>
        <v>-6.983637884659521</v>
      </c>
      <c r="Y121" s="57" t="e">
        <f>#REF!*1.41421*SIN(6.28318*$D$14*W121/1000+(3.1416*$U$3/180))</f>
        <v>#REF!</v>
      </c>
      <c r="Z121" s="57" t="e">
        <f t="shared" si="27"/>
        <v>#REF!</v>
      </c>
      <c r="AA121" s="57" t="e">
        <f>#REF!*#REF!*COS(3.1416*($U$3)/180)</f>
        <v>#REF!</v>
      </c>
      <c r="AB121" s="57"/>
      <c r="AC121" s="57"/>
      <c r="AD121" s="57"/>
    </row>
    <row r="122" spans="2:30" ht="12.75">
      <c r="B122" s="57"/>
      <c r="C122" s="57">
        <v>260</v>
      </c>
      <c r="D122" s="57">
        <f t="shared" si="14"/>
        <v>7.399278318407125</v>
      </c>
      <c r="E122" s="57"/>
      <c r="F122" s="57">
        <f t="shared" si="16"/>
        <v>1.3514831541237042</v>
      </c>
      <c r="G122" s="57"/>
      <c r="H122" s="57"/>
      <c r="I122" s="57">
        <f t="shared" si="17"/>
        <v>1.3514831541237042</v>
      </c>
      <c r="J122" s="57">
        <f t="shared" si="18"/>
        <v>260</v>
      </c>
      <c r="K122" s="57"/>
      <c r="L122" s="57">
        <f t="shared" si="25"/>
        <v>0</v>
      </c>
      <c r="M122" s="64">
        <f t="shared" si="19"/>
        <v>0</v>
      </c>
      <c r="N122" s="57"/>
      <c r="O122" s="57">
        <f t="shared" si="20"/>
        <v>260</v>
      </c>
      <c r="P122" s="65">
        <f t="shared" si="21"/>
        <v>13.0690144</v>
      </c>
      <c r="Q122" s="57"/>
      <c r="R122" s="57"/>
      <c r="S122" s="66">
        <f t="shared" si="26"/>
        <v>13.0690144</v>
      </c>
      <c r="T122" s="66">
        <f t="shared" si="22"/>
        <v>6.004361568243172</v>
      </c>
      <c r="U122" s="57">
        <f t="shared" si="23"/>
        <v>260</v>
      </c>
      <c r="V122" s="57">
        <f t="shared" si="24"/>
        <v>6.004361568243172</v>
      </c>
      <c r="W122" s="57">
        <v>3.6</v>
      </c>
      <c r="X122" s="57">
        <f t="shared" si="15"/>
        <v>-7.607683887928002</v>
      </c>
      <c r="Y122" s="57" t="e">
        <f>#REF!*1.41421*SIN(6.28318*$D$14*W122/1000+(3.1416*$U$3/180))</f>
        <v>#REF!</v>
      </c>
      <c r="Z122" s="57" t="e">
        <f t="shared" si="27"/>
        <v>#REF!</v>
      </c>
      <c r="AA122" s="57" t="e">
        <f>#REF!*#REF!*COS(3.1416*($U$3)/180)</f>
        <v>#REF!</v>
      </c>
      <c r="AB122" s="57"/>
      <c r="AC122" s="57"/>
      <c r="AD122" s="57"/>
    </row>
    <row r="123" spans="2:30" ht="12.75">
      <c r="B123" s="57"/>
      <c r="C123" s="57">
        <v>265</v>
      </c>
      <c r="D123" s="57">
        <f t="shared" si="14"/>
        <v>7.748164352988305</v>
      </c>
      <c r="E123" s="57"/>
      <c r="F123" s="57">
        <f t="shared" si="16"/>
        <v>1.2906282758629415</v>
      </c>
      <c r="G123" s="57"/>
      <c r="H123" s="57"/>
      <c r="I123" s="57">
        <f t="shared" si="17"/>
        <v>1.2906282758629415</v>
      </c>
      <c r="J123" s="57">
        <f t="shared" si="18"/>
        <v>265</v>
      </c>
      <c r="K123" s="57"/>
      <c r="L123" s="57">
        <f t="shared" si="25"/>
        <v>0</v>
      </c>
      <c r="M123" s="64">
        <f t="shared" si="19"/>
        <v>0</v>
      </c>
      <c r="N123" s="57"/>
      <c r="O123" s="57">
        <f t="shared" si="20"/>
        <v>265</v>
      </c>
      <c r="P123" s="65">
        <f t="shared" si="21"/>
        <v>13.3203416</v>
      </c>
      <c r="Q123" s="57"/>
      <c r="R123" s="57"/>
      <c r="S123" s="66">
        <f t="shared" si="26"/>
        <v>13.3203416</v>
      </c>
      <c r="T123" s="66">
        <f t="shared" si="22"/>
        <v>5.891071727332924</v>
      </c>
      <c r="U123" s="57">
        <f t="shared" si="23"/>
        <v>265</v>
      </c>
      <c r="V123" s="57">
        <f t="shared" si="24"/>
        <v>5.891071727332924</v>
      </c>
      <c r="W123" s="57">
        <v>3.65</v>
      </c>
      <c r="X123" s="57">
        <f t="shared" si="15"/>
        <v>-8.211539576232166</v>
      </c>
      <c r="Y123" s="57" t="e">
        <f>#REF!*1.41421*SIN(6.28318*$D$14*W123/1000+(3.1416*$U$3/180))</f>
        <v>#REF!</v>
      </c>
      <c r="Z123" s="57" t="e">
        <f t="shared" si="27"/>
        <v>#REF!</v>
      </c>
      <c r="AA123" s="57" t="e">
        <f>#REF!*#REF!*COS(3.1416*($U$3)/180)</f>
        <v>#REF!</v>
      </c>
      <c r="AB123" s="57"/>
      <c r="AC123" s="57"/>
      <c r="AD123" s="57"/>
    </row>
    <row r="124" spans="2:30" ht="12.75">
      <c r="B124" s="57"/>
      <c r="C124" s="57">
        <v>270</v>
      </c>
      <c r="D124" s="57">
        <f t="shared" si="14"/>
        <v>8.094398419579708</v>
      </c>
      <c r="E124" s="57"/>
      <c r="F124" s="57">
        <f t="shared" si="16"/>
        <v>1.235422261376558</v>
      </c>
      <c r="G124" s="57"/>
      <c r="H124" s="57"/>
      <c r="I124" s="57">
        <f t="shared" si="17"/>
        <v>1.235422261376558</v>
      </c>
      <c r="J124" s="57">
        <f t="shared" si="18"/>
        <v>270</v>
      </c>
      <c r="K124" s="57"/>
      <c r="L124" s="57">
        <f t="shared" si="25"/>
        <v>0</v>
      </c>
      <c r="M124" s="64">
        <f t="shared" si="19"/>
        <v>0</v>
      </c>
      <c r="N124" s="57"/>
      <c r="O124" s="57">
        <f t="shared" si="20"/>
        <v>270</v>
      </c>
      <c r="P124" s="65">
        <f t="shared" si="21"/>
        <v>13.5716688</v>
      </c>
      <c r="Q124" s="57"/>
      <c r="R124" s="57"/>
      <c r="S124" s="66">
        <f t="shared" si="26"/>
        <v>13.5716688</v>
      </c>
      <c r="T124" s="66">
        <f t="shared" si="22"/>
        <v>5.781977806456387</v>
      </c>
      <c r="U124" s="57">
        <f t="shared" si="23"/>
        <v>270</v>
      </c>
      <c r="V124" s="57">
        <f t="shared" si="24"/>
        <v>5.781977806456387</v>
      </c>
      <c r="W124" s="57">
        <v>3.7</v>
      </c>
      <c r="X124" s="57">
        <f t="shared" si="15"/>
        <v>-8.793602354522152</v>
      </c>
      <c r="Y124" s="57" t="e">
        <f>#REF!*1.41421*SIN(6.28318*$D$14*W124/1000+(3.1416*$U$3/180))</f>
        <v>#REF!</v>
      </c>
      <c r="Z124" s="57" t="e">
        <f t="shared" si="27"/>
        <v>#REF!</v>
      </c>
      <c r="AA124" s="57" t="e">
        <f>#REF!*#REF!*COS(3.1416*($U$3)/180)</f>
        <v>#REF!</v>
      </c>
      <c r="AB124" s="57"/>
      <c r="AC124" s="57"/>
      <c r="AD124" s="57"/>
    </row>
    <row r="125" spans="2:30" ht="12.75">
      <c r="B125" s="57"/>
      <c r="C125" s="57">
        <v>275</v>
      </c>
      <c r="D125" s="57">
        <f t="shared" si="14"/>
        <v>8.437990245514468</v>
      </c>
      <c r="E125" s="57"/>
      <c r="F125" s="57">
        <f t="shared" si="16"/>
        <v>1.185116326167345</v>
      </c>
      <c r="G125" s="57"/>
      <c r="H125" s="57"/>
      <c r="I125" s="57">
        <f t="shared" si="17"/>
        <v>1.185116326167345</v>
      </c>
      <c r="J125" s="57">
        <f t="shared" si="18"/>
        <v>275</v>
      </c>
      <c r="K125" s="57"/>
      <c r="L125" s="57">
        <f t="shared" si="25"/>
        <v>0</v>
      </c>
      <c r="M125" s="64">
        <f t="shared" si="19"/>
        <v>0</v>
      </c>
      <c r="N125" s="57"/>
      <c r="O125" s="57">
        <f t="shared" si="20"/>
        <v>275</v>
      </c>
      <c r="P125" s="65">
        <f t="shared" si="21"/>
        <v>13.822996</v>
      </c>
      <c r="Q125" s="57"/>
      <c r="R125" s="57"/>
      <c r="S125" s="66">
        <f t="shared" si="26"/>
        <v>13.822996</v>
      </c>
      <c r="T125" s="66">
        <f t="shared" si="22"/>
        <v>5.67685093724809</v>
      </c>
      <c r="U125" s="57">
        <f t="shared" si="23"/>
        <v>275</v>
      </c>
      <c r="V125" s="57">
        <f t="shared" si="24"/>
        <v>5.67685093724809</v>
      </c>
      <c r="W125" s="57">
        <v>3.75</v>
      </c>
      <c r="X125" s="57">
        <f t="shared" si="15"/>
        <v>-9.352327464761755</v>
      </c>
      <c r="Y125" s="57" t="e">
        <f>#REF!*1.41421*SIN(6.28318*$D$14*W125/1000+(3.1416*$U$3/180))</f>
        <v>#REF!</v>
      </c>
      <c r="Z125" s="57" t="e">
        <f t="shared" si="27"/>
        <v>#REF!</v>
      </c>
      <c r="AA125" s="57" t="e">
        <f>#REF!*#REF!*COS(3.1416*($U$3)/180)</f>
        <v>#REF!</v>
      </c>
      <c r="AB125" s="57"/>
      <c r="AC125" s="57"/>
      <c r="AD125" s="57"/>
    </row>
    <row r="126" spans="2:30" ht="12.75">
      <c r="B126" s="57"/>
      <c r="C126" s="57">
        <v>280</v>
      </c>
      <c r="D126" s="57">
        <f t="shared" si="14"/>
        <v>8.77897257943872</v>
      </c>
      <c r="E126" s="57"/>
      <c r="F126" s="57">
        <f t="shared" si="16"/>
        <v>1.1390854578383187</v>
      </c>
      <c r="G126" s="57"/>
      <c r="H126" s="57"/>
      <c r="I126" s="57">
        <f t="shared" si="17"/>
        <v>1.1390854578383187</v>
      </c>
      <c r="J126" s="57">
        <f t="shared" si="18"/>
        <v>280</v>
      </c>
      <c r="K126" s="57"/>
      <c r="L126" s="57">
        <f t="shared" si="25"/>
        <v>0</v>
      </c>
      <c r="M126" s="64">
        <f t="shared" si="19"/>
        <v>0</v>
      </c>
      <c r="N126" s="57"/>
      <c r="O126" s="57">
        <f t="shared" si="20"/>
        <v>280</v>
      </c>
      <c r="P126" s="65">
        <f t="shared" si="21"/>
        <v>14.074323199999998</v>
      </c>
      <c r="Q126" s="57"/>
      <c r="R126" s="57"/>
      <c r="S126" s="66">
        <f t="shared" si="26"/>
        <v>14.074323199999998</v>
      </c>
      <c r="T126" s="66">
        <f t="shared" si="22"/>
        <v>5.5754785990829445</v>
      </c>
      <c r="U126" s="57">
        <f t="shared" si="23"/>
        <v>280</v>
      </c>
      <c r="V126" s="57">
        <f t="shared" si="24"/>
        <v>5.5754785990829445</v>
      </c>
      <c r="W126" s="57">
        <v>3.8</v>
      </c>
      <c r="X126" s="57">
        <f t="shared" si="15"/>
        <v>-9.886232085619229</v>
      </c>
      <c r="Y126" s="57" t="e">
        <f>#REF!*1.41421*SIN(6.28318*$D$14*W126/1000+(3.1416*$U$3/180))</f>
        <v>#REF!</v>
      </c>
      <c r="Z126" s="57" t="e">
        <f t="shared" si="27"/>
        <v>#REF!</v>
      </c>
      <c r="AA126" s="57" t="e">
        <f>#REF!*#REF!*COS(3.1416*($U$3)/180)</f>
        <v>#REF!</v>
      </c>
      <c r="AB126" s="57"/>
      <c r="AC126" s="57"/>
      <c r="AD126" s="57"/>
    </row>
    <row r="127" spans="2:30" ht="12.75">
      <c r="B127" s="57"/>
      <c r="C127" s="57">
        <v>285</v>
      </c>
      <c r="D127" s="57">
        <f t="shared" si="14"/>
        <v>9.11739424154028</v>
      </c>
      <c r="E127" s="57"/>
      <c r="F127" s="57">
        <f t="shared" si="16"/>
        <v>1.096804606127311</v>
      </c>
      <c r="G127" s="57"/>
      <c r="H127" s="57"/>
      <c r="I127" s="57">
        <f t="shared" si="17"/>
        <v>1.096804606127311</v>
      </c>
      <c r="J127" s="57">
        <f t="shared" si="18"/>
        <v>285</v>
      </c>
      <c r="K127" s="57"/>
      <c r="L127" s="57">
        <f t="shared" si="25"/>
        <v>0</v>
      </c>
      <c r="M127" s="64">
        <f t="shared" si="19"/>
        <v>0</v>
      </c>
      <c r="N127" s="57"/>
      <c r="O127" s="57">
        <f t="shared" si="20"/>
        <v>285</v>
      </c>
      <c r="P127" s="65">
        <f t="shared" si="21"/>
        <v>14.325650399999999</v>
      </c>
      <c r="Q127" s="57"/>
      <c r="R127" s="57"/>
      <c r="S127" s="66">
        <f t="shared" si="26"/>
        <v>14.325650399999999</v>
      </c>
      <c r="T127" s="66">
        <f t="shared" si="22"/>
        <v>5.477663185063946</v>
      </c>
      <c r="U127" s="57">
        <f t="shared" si="23"/>
        <v>285</v>
      </c>
      <c r="V127" s="57">
        <f t="shared" si="24"/>
        <v>5.477663185063946</v>
      </c>
      <c r="W127" s="57">
        <v>3.85</v>
      </c>
      <c r="X127" s="57">
        <f t="shared" si="15"/>
        <v>-10.39389926778192</v>
      </c>
      <c r="Y127" s="57" t="e">
        <f>#REF!*1.41421*SIN(6.28318*$D$14*W127/1000+(3.1416*$U$3/180))</f>
        <v>#REF!</v>
      </c>
      <c r="Z127" s="57" t="e">
        <f t="shared" si="27"/>
        <v>#REF!</v>
      </c>
      <c r="AA127" s="57" t="e">
        <f>#REF!*#REF!*COS(3.1416*($U$3)/180)</f>
        <v>#REF!</v>
      </c>
      <c r="AB127" s="57"/>
      <c r="AC127" s="57"/>
      <c r="AD127" s="57"/>
    </row>
    <row r="128" spans="2:30" ht="12.75">
      <c r="B128" s="57"/>
      <c r="C128" s="57">
        <v>290</v>
      </c>
      <c r="D128" s="57">
        <f t="shared" si="14"/>
        <v>9.453315060630974</v>
      </c>
      <c r="E128" s="57"/>
      <c r="F128" s="57">
        <f t="shared" si="16"/>
        <v>1.0578299713764683</v>
      </c>
      <c r="G128" s="57"/>
      <c r="H128" s="57"/>
      <c r="I128" s="57">
        <f t="shared" si="17"/>
        <v>1.0578299713764683</v>
      </c>
      <c r="J128" s="57">
        <f t="shared" si="18"/>
        <v>290</v>
      </c>
      <c r="K128" s="57"/>
      <c r="L128" s="57">
        <f t="shared" si="25"/>
        <v>0</v>
      </c>
      <c r="M128" s="64">
        <f t="shared" si="19"/>
        <v>0</v>
      </c>
      <c r="N128" s="57"/>
      <c r="O128" s="57">
        <f t="shared" si="20"/>
        <v>290</v>
      </c>
      <c r="P128" s="65">
        <f t="shared" si="21"/>
        <v>14.576977600000001</v>
      </c>
      <c r="Q128" s="57"/>
      <c r="R128" s="57"/>
      <c r="S128" s="66">
        <f t="shared" si="26"/>
        <v>14.576977600000001</v>
      </c>
      <c r="T128" s="66">
        <f t="shared" si="22"/>
        <v>5.383220716355948</v>
      </c>
      <c r="U128" s="57">
        <f t="shared" si="23"/>
        <v>290</v>
      </c>
      <c r="V128" s="57">
        <f t="shared" si="24"/>
        <v>5.383220716355948</v>
      </c>
      <c r="W128" s="57">
        <v>3.9</v>
      </c>
      <c r="X128" s="57">
        <f t="shared" si="15"/>
        <v>-10.873981694450647</v>
      </c>
      <c r="Y128" s="57" t="e">
        <f>#REF!*1.41421*SIN(6.28318*$D$14*W128/1000+(3.1416*$U$3/180))</f>
        <v>#REF!</v>
      </c>
      <c r="Z128" s="57" t="e">
        <f t="shared" si="27"/>
        <v>#REF!</v>
      </c>
      <c r="AA128" s="57" t="e">
        <f>#REF!*#REF!*COS(3.1416*($U$3)/180)</f>
        <v>#REF!</v>
      </c>
      <c r="AB128" s="57"/>
      <c r="AC128" s="57"/>
      <c r="AD128" s="57"/>
    </row>
    <row r="129" spans="2:30" ht="12.75">
      <c r="B129" s="57"/>
      <c r="C129" s="57">
        <v>295</v>
      </c>
      <c r="D129" s="57">
        <f t="shared" si="14"/>
        <v>9.786802166988815</v>
      </c>
      <c r="E129" s="57"/>
      <c r="F129" s="57">
        <f t="shared" si="16"/>
        <v>1.0217842181106211</v>
      </c>
      <c r="G129" s="57"/>
      <c r="H129" s="57"/>
      <c r="I129" s="57">
        <f t="shared" si="17"/>
        <v>1.0217842181106211</v>
      </c>
      <c r="J129" s="57">
        <f t="shared" si="18"/>
        <v>295</v>
      </c>
      <c r="K129" s="57"/>
      <c r="L129" s="57">
        <f t="shared" si="25"/>
        <v>0</v>
      </c>
      <c r="M129" s="64">
        <f t="shared" si="19"/>
        <v>0</v>
      </c>
      <c r="N129" s="57"/>
      <c r="O129" s="57">
        <f t="shared" si="20"/>
        <v>295</v>
      </c>
      <c r="P129" s="65">
        <f t="shared" si="21"/>
        <v>14.8283048</v>
      </c>
      <c r="Q129" s="57"/>
      <c r="R129" s="57"/>
      <c r="S129" s="66">
        <f t="shared" si="26"/>
        <v>14.8283048</v>
      </c>
      <c r="T129" s="66">
        <f t="shared" si="22"/>
        <v>5.291979687265169</v>
      </c>
      <c r="U129" s="57">
        <f t="shared" si="23"/>
        <v>295</v>
      </c>
      <c r="V129" s="57">
        <f t="shared" si="24"/>
        <v>5.291979687265169</v>
      </c>
      <c r="W129" s="57">
        <v>3.95</v>
      </c>
      <c r="X129" s="57">
        <f t="shared" si="15"/>
        <v>-11.32520525703389</v>
      </c>
      <c r="Y129" s="57" t="e">
        <f>#REF!*1.41421*SIN(6.28318*$D$14*W129/1000+(3.1416*$U$3/180))</f>
        <v>#REF!</v>
      </c>
      <c r="Z129" s="57" t="e">
        <f t="shared" si="27"/>
        <v>#REF!</v>
      </c>
      <c r="AA129" s="57" t="e">
        <f>#REF!*#REF!*COS(3.1416*($U$3)/180)</f>
        <v>#REF!</v>
      </c>
      <c r="AB129" s="57"/>
      <c r="AC129" s="57"/>
      <c r="AD129" s="57"/>
    </row>
    <row r="130" spans="2:30" ht="12.75">
      <c r="B130" s="57"/>
      <c r="C130" s="57">
        <v>300</v>
      </c>
      <c r="D130" s="57">
        <f t="shared" si="14"/>
        <v>10.117927268768922</v>
      </c>
      <c r="E130" s="57"/>
      <c r="F130" s="57">
        <f t="shared" si="16"/>
        <v>0.9883447206491661</v>
      </c>
      <c r="G130" s="57"/>
      <c r="H130" s="57"/>
      <c r="I130" s="57">
        <f t="shared" si="17"/>
        <v>0.9883447206491661</v>
      </c>
      <c r="J130" s="57">
        <f t="shared" si="18"/>
        <v>300</v>
      </c>
      <c r="K130" s="57"/>
      <c r="L130" s="57">
        <f t="shared" si="25"/>
        <v>0</v>
      </c>
      <c r="M130" s="64">
        <f t="shared" si="19"/>
        <v>0</v>
      </c>
      <c r="N130" s="57"/>
      <c r="O130" s="57">
        <f t="shared" si="20"/>
        <v>300</v>
      </c>
      <c r="P130" s="65">
        <f t="shared" si="21"/>
        <v>15.079632</v>
      </c>
      <c r="Q130" s="57"/>
      <c r="R130" s="57"/>
      <c r="S130" s="66">
        <f t="shared" si="26"/>
        <v>15.079632</v>
      </c>
      <c r="T130" s="66">
        <f t="shared" si="22"/>
        <v>5.203780025810749</v>
      </c>
      <c r="U130" s="57">
        <f t="shared" si="23"/>
        <v>300</v>
      </c>
      <c r="V130" s="57">
        <f t="shared" si="24"/>
        <v>5.203780025810749</v>
      </c>
      <c r="W130" s="57">
        <v>4</v>
      </c>
      <c r="X130" s="57">
        <f t="shared" si="15"/>
        <v>-11.74637243655187</v>
      </c>
      <c r="Y130" s="57" t="e">
        <f>#REF!*1.41421*SIN(6.28318*$D$14*W130/1000+(3.1416*$U$3/180))</f>
        <v>#REF!</v>
      </c>
      <c r="Z130" s="57" t="e">
        <f>X130*Y130</f>
        <v>#REF!</v>
      </c>
      <c r="AA130" s="57" t="e">
        <f>#REF!*#REF!*COS(3.1416*($U$3)/180)</f>
        <v>#REF!</v>
      </c>
      <c r="AB130" s="57"/>
      <c r="AC130" s="57"/>
      <c r="AD130" s="57"/>
    </row>
    <row r="131" spans="2:30" ht="12.75">
      <c r="B131" s="57"/>
      <c r="C131" s="57">
        <v>305</v>
      </c>
      <c r="D131" s="57">
        <f t="shared" si="14"/>
        <v>10.446764648106951</v>
      </c>
      <c r="E131" s="57"/>
      <c r="F131" s="57">
        <f t="shared" si="16"/>
        <v>0.957234161660959</v>
      </c>
      <c r="G131" s="57"/>
      <c r="H131" s="57"/>
      <c r="I131" s="57">
        <f t="shared" si="17"/>
        <v>0.957234161660959</v>
      </c>
      <c r="J131" s="57">
        <f t="shared" si="18"/>
        <v>305</v>
      </c>
      <c r="K131" s="57"/>
      <c r="L131" s="57">
        <f t="shared" si="25"/>
        <v>0</v>
      </c>
      <c r="M131" s="64">
        <f t="shared" si="19"/>
        <v>0</v>
      </c>
      <c r="N131" s="57"/>
      <c r="O131" s="57">
        <f t="shared" si="20"/>
        <v>305</v>
      </c>
      <c r="P131" s="65">
        <f t="shared" si="21"/>
        <v>15.330959199999999</v>
      </c>
      <c r="Q131" s="57"/>
      <c r="R131" s="57"/>
      <c r="S131" s="66">
        <f t="shared" si="26"/>
        <v>15.330959199999999</v>
      </c>
      <c r="T131" s="66">
        <f t="shared" si="22"/>
        <v>5.118472156535162</v>
      </c>
      <c r="U131" s="57">
        <f t="shared" si="23"/>
        <v>305</v>
      </c>
      <c r="V131" s="57">
        <f t="shared" si="24"/>
        <v>5.118472156535162</v>
      </c>
      <c r="W131" s="57"/>
      <c r="X131" s="57"/>
      <c r="Y131" s="57"/>
      <c r="Z131" s="57"/>
      <c r="AA131" s="57"/>
      <c r="AB131" s="57"/>
      <c r="AC131" s="57"/>
      <c r="AD131" s="57"/>
    </row>
    <row r="132" spans="2:30" ht="12.75">
      <c r="B132" s="57"/>
      <c r="C132" s="57">
        <v>310</v>
      </c>
      <c r="D132" s="57">
        <f t="shared" si="14"/>
        <v>10.77338968781389</v>
      </c>
      <c r="E132" s="57"/>
      <c r="F132" s="57">
        <f t="shared" si="16"/>
        <v>0.9282129663713274</v>
      </c>
      <c r="G132" s="57"/>
      <c r="H132" s="57"/>
      <c r="I132" s="57">
        <f t="shared" si="17"/>
        <v>0.9282129663713274</v>
      </c>
      <c r="J132" s="57">
        <f t="shared" si="18"/>
        <v>310</v>
      </c>
      <c r="K132" s="57"/>
      <c r="L132" s="57">
        <f t="shared" si="25"/>
        <v>0</v>
      </c>
      <c r="M132" s="64">
        <f t="shared" si="19"/>
        <v>0</v>
      </c>
      <c r="N132" s="57"/>
      <c r="O132" s="57">
        <f t="shared" si="20"/>
        <v>310</v>
      </c>
      <c r="P132" s="65">
        <f t="shared" si="21"/>
        <v>15.5822864</v>
      </c>
      <c r="Q132" s="57"/>
      <c r="R132" s="57"/>
      <c r="S132" s="66">
        <f t="shared" si="26"/>
        <v>15.5822864</v>
      </c>
      <c r="T132" s="66">
        <f t="shared" si="22"/>
        <v>5.035916154010402</v>
      </c>
      <c r="U132" s="57">
        <f t="shared" si="23"/>
        <v>310</v>
      </c>
      <c r="V132" s="57">
        <f t="shared" si="24"/>
        <v>5.035916154010402</v>
      </c>
      <c r="W132" s="57"/>
      <c r="X132" s="57"/>
      <c r="Y132" s="57"/>
      <c r="Z132" s="57"/>
      <c r="AA132" s="57"/>
      <c r="AB132" s="57"/>
      <c r="AC132" s="57"/>
      <c r="AD132" s="57"/>
    </row>
    <row r="133" spans="2:30" ht="12.75">
      <c r="B133" s="57"/>
      <c r="C133" s="57">
        <v>315</v>
      </c>
      <c r="D133" s="57">
        <f t="shared" si="14"/>
        <v>11.097877791801778</v>
      </c>
      <c r="E133" s="57"/>
      <c r="F133" s="57">
        <f t="shared" si="16"/>
        <v>0.9010731770165281</v>
      </c>
      <c r="G133" s="57"/>
      <c r="H133" s="57"/>
      <c r="I133" s="57">
        <f t="shared" si="17"/>
        <v>0.9010731770165281</v>
      </c>
      <c r="J133" s="57">
        <f t="shared" si="18"/>
        <v>315</v>
      </c>
      <c r="K133" s="57"/>
      <c r="L133" s="57">
        <f t="shared" si="25"/>
        <v>0</v>
      </c>
      <c r="M133" s="64">
        <f t="shared" si="19"/>
        <v>0</v>
      </c>
      <c r="N133" s="57"/>
      <c r="O133" s="57">
        <f t="shared" si="20"/>
        <v>315</v>
      </c>
      <c r="P133" s="65">
        <f t="shared" si="21"/>
        <v>15.8336136</v>
      </c>
      <c r="Q133" s="57"/>
      <c r="R133" s="57"/>
      <c r="S133" s="66">
        <f t="shared" si="26"/>
        <v>15.8336136</v>
      </c>
      <c r="T133" s="66">
        <f t="shared" si="22"/>
        <v>4.955980976962618</v>
      </c>
      <c r="U133" s="57">
        <f t="shared" si="23"/>
        <v>315</v>
      </c>
      <c r="V133" s="57">
        <f t="shared" si="24"/>
        <v>4.955980976962618</v>
      </c>
      <c r="W133" s="57"/>
      <c r="X133" s="57"/>
      <c r="Y133" s="57"/>
      <c r="Z133" s="57"/>
      <c r="AA133" s="57"/>
      <c r="AB133" s="57"/>
      <c r="AC133" s="57"/>
      <c r="AD133" s="57"/>
    </row>
    <row r="134" spans="2:30" ht="12.75">
      <c r="B134" s="57"/>
      <c r="C134" s="57">
        <v>320</v>
      </c>
      <c r="D134" s="57">
        <f t="shared" si="14"/>
        <v>11.42030359928813</v>
      </c>
      <c r="E134" s="57"/>
      <c r="F134" s="57">
        <f t="shared" si="16"/>
        <v>0.8756334639495342</v>
      </c>
      <c r="G134" s="57"/>
      <c r="H134" s="57"/>
      <c r="I134" s="57">
        <f t="shared" si="17"/>
        <v>0.8756334639495342</v>
      </c>
      <c r="J134" s="57">
        <f t="shared" si="18"/>
        <v>320</v>
      </c>
      <c r="K134" s="57"/>
      <c r="L134" s="57">
        <f t="shared" si="25"/>
        <v>0</v>
      </c>
      <c r="M134" s="64">
        <f t="shared" si="19"/>
        <v>0</v>
      </c>
      <c r="N134" s="57"/>
      <c r="O134" s="57">
        <f t="shared" si="20"/>
        <v>320</v>
      </c>
      <c r="P134" s="65">
        <f t="shared" si="21"/>
        <v>16.084940800000002</v>
      </c>
      <c r="Q134" s="57"/>
      <c r="R134" s="57"/>
      <c r="S134" s="66">
        <f t="shared" si="26"/>
        <v>16.084940800000002</v>
      </c>
      <c r="T134" s="66">
        <f t="shared" si="22"/>
        <v>4.878543774197577</v>
      </c>
      <c r="U134" s="57">
        <f t="shared" si="23"/>
        <v>320</v>
      </c>
      <c r="V134" s="57">
        <f t="shared" si="24"/>
        <v>4.878543774197577</v>
      </c>
      <c r="W134" s="57"/>
      <c r="X134" s="57"/>
      <c r="Y134" s="57"/>
      <c r="Z134" s="57"/>
      <c r="AA134" s="57"/>
      <c r="AB134" s="57"/>
      <c r="AC134" s="57"/>
      <c r="AD134" s="57"/>
    </row>
    <row r="135" spans="2:30" ht="12.75">
      <c r="B135" s="57"/>
      <c r="C135" s="57">
        <v>325</v>
      </c>
      <c r="D135" s="57">
        <f t="shared" si="14"/>
        <v>11.740740419176126</v>
      </c>
      <c r="E135" s="57"/>
      <c r="F135" s="57">
        <f t="shared" si="16"/>
        <v>0.8517350391008579</v>
      </c>
      <c r="G135" s="57"/>
      <c r="H135" s="57"/>
      <c r="I135" s="57">
        <f t="shared" si="17"/>
        <v>0.8517350391008579</v>
      </c>
      <c r="J135" s="57">
        <f t="shared" si="18"/>
        <v>325</v>
      </c>
      <c r="K135" s="57"/>
      <c r="L135" s="57">
        <f t="shared" si="25"/>
        <v>0</v>
      </c>
      <c r="M135" s="64">
        <f t="shared" si="19"/>
        <v>0</v>
      </c>
      <c r="N135" s="57"/>
      <c r="O135" s="57">
        <f t="shared" si="20"/>
        <v>325</v>
      </c>
      <c r="P135" s="65">
        <f t="shared" si="21"/>
        <v>16.336268</v>
      </c>
      <c r="Q135" s="57"/>
      <c r="R135" s="57"/>
      <c r="S135" s="66">
        <f t="shared" si="26"/>
        <v>16.336268</v>
      </c>
      <c r="T135" s="66">
        <f t="shared" si="22"/>
        <v>4.803489254594537</v>
      </c>
      <c r="U135" s="57">
        <f t="shared" si="23"/>
        <v>325</v>
      </c>
      <c r="V135" s="57">
        <f t="shared" si="24"/>
        <v>4.803489254594537</v>
      </c>
      <c r="W135" s="57"/>
      <c r="X135" s="57"/>
      <c r="Y135" s="57"/>
      <c r="Z135" s="57"/>
      <c r="AA135" s="57"/>
      <c r="AB135" s="57"/>
      <c r="AC135" s="57"/>
      <c r="AD135" s="57"/>
    </row>
    <row r="136" spans="2:30" ht="12.75">
      <c r="B136" s="57"/>
      <c r="C136" s="57">
        <v>330</v>
      </c>
      <c r="D136" s="57">
        <f t="shared" si="14"/>
        <v>12.059259830003061</v>
      </c>
      <c r="E136" s="57"/>
      <c r="F136" s="57">
        <f t="shared" si="16"/>
        <v>0.8292382899919208</v>
      </c>
      <c r="G136" s="57"/>
      <c r="H136" s="57"/>
      <c r="I136" s="57">
        <f t="shared" si="17"/>
        <v>0.8292382899919208</v>
      </c>
      <c r="J136" s="57">
        <f t="shared" si="18"/>
        <v>330</v>
      </c>
      <c r="K136" s="57"/>
      <c r="L136" s="57">
        <f t="shared" si="25"/>
        <v>0</v>
      </c>
      <c r="M136" s="64">
        <f t="shared" si="19"/>
        <v>0</v>
      </c>
      <c r="N136" s="57"/>
      <c r="O136" s="57">
        <f t="shared" si="20"/>
        <v>330</v>
      </c>
      <c r="P136" s="65">
        <f t="shared" si="21"/>
        <v>16.5875952</v>
      </c>
      <c r="Q136" s="57"/>
      <c r="R136" s="57"/>
      <c r="S136" s="66">
        <f t="shared" si="26"/>
        <v>16.5875952</v>
      </c>
      <c r="T136" s="66">
        <f t="shared" si="22"/>
        <v>4.730709114373408</v>
      </c>
      <c r="U136" s="57">
        <f t="shared" si="23"/>
        <v>330</v>
      </c>
      <c r="V136" s="57">
        <f t="shared" si="24"/>
        <v>4.730709114373408</v>
      </c>
      <c r="W136" s="57"/>
      <c r="X136" s="57"/>
      <c r="Y136" s="57"/>
      <c r="Z136" s="57"/>
      <c r="AA136" s="57"/>
      <c r="AB136" s="57"/>
      <c r="AC136" s="57"/>
      <c r="AD136" s="57"/>
    </row>
    <row r="137" spans="2:30" ht="12.75">
      <c r="B137" s="57"/>
      <c r="C137" s="57">
        <v>335</v>
      </c>
      <c r="D137" s="57">
        <f t="shared" si="14"/>
        <v>12.375931404667904</v>
      </c>
      <c r="E137" s="57"/>
      <c r="F137" s="57">
        <f t="shared" si="16"/>
        <v>0.8080199924369523</v>
      </c>
      <c r="G137" s="57"/>
      <c r="H137" s="57"/>
      <c r="I137" s="57">
        <f t="shared" si="17"/>
        <v>0.8080199924369523</v>
      </c>
      <c r="J137" s="57">
        <f t="shared" si="18"/>
        <v>335</v>
      </c>
      <c r="K137" s="57"/>
      <c r="L137" s="57">
        <f t="shared" si="25"/>
        <v>0</v>
      </c>
      <c r="M137" s="64">
        <f t="shared" si="19"/>
        <v>0</v>
      </c>
      <c r="N137" s="57"/>
      <c r="O137" s="57">
        <f t="shared" si="20"/>
        <v>335</v>
      </c>
      <c r="P137" s="65">
        <f t="shared" si="21"/>
        <v>16.8389224</v>
      </c>
      <c r="Q137" s="57"/>
      <c r="R137" s="57"/>
      <c r="S137" s="66">
        <f t="shared" si="26"/>
        <v>16.8389224</v>
      </c>
      <c r="T137" s="66">
        <f t="shared" si="22"/>
        <v>4.660101515651417</v>
      </c>
      <c r="U137" s="57">
        <f t="shared" si="23"/>
        <v>335</v>
      </c>
      <c r="V137" s="57">
        <f t="shared" si="24"/>
        <v>4.660101515651417</v>
      </c>
      <c r="W137" s="57"/>
      <c r="X137" s="57"/>
      <c r="Y137" s="57"/>
      <c r="Z137" s="57"/>
      <c r="AA137" s="57"/>
      <c r="AB137" s="57"/>
      <c r="AC137" s="57"/>
      <c r="AD137" s="57"/>
    </row>
    <row r="138" spans="2:30" ht="12.75">
      <c r="B138" s="57"/>
      <c r="C138" s="57">
        <v>340</v>
      </c>
      <c r="D138" s="57">
        <f aca="true" t="shared" si="28" ref="D138:D170">(($C$14^2+(S138-T138)^2))^(1/2)</f>
        <v>12.690822529285995</v>
      </c>
      <c r="E138" s="57"/>
      <c r="F138" s="57">
        <f t="shared" si="16"/>
        <v>0.7879709906054935</v>
      </c>
      <c r="G138" s="57"/>
      <c r="H138" s="57"/>
      <c r="I138" s="57">
        <f t="shared" si="17"/>
        <v>0.7879709906054935</v>
      </c>
      <c r="J138" s="57">
        <f t="shared" si="18"/>
        <v>340</v>
      </c>
      <c r="K138" s="57"/>
      <c r="L138" s="57">
        <f t="shared" si="25"/>
        <v>0</v>
      </c>
      <c r="M138" s="64">
        <f t="shared" si="19"/>
        <v>0</v>
      </c>
      <c r="N138" s="57"/>
      <c r="O138" s="57">
        <f t="shared" si="20"/>
        <v>340</v>
      </c>
      <c r="P138" s="65">
        <f t="shared" si="21"/>
        <v>17.0902496</v>
      </c>
      <c r="Q138" s="57"/>
      <c r="R138" s="57"/>
      <c r="S138" s="66">
        <f t="shared" si="26"/>
        <v>17.0902496</v>
      </c>
      <c r="T138" s="66">
        <f t="shared" si="22"/>
        <v>4.591570611009484</v>
      </c>
      <c r="U138" s="57">
        <f t="shared" si="23"/>
        <v>340</v>
      </c>
      <c r="V138" s="57">
        <f t="shared" si="24"/>
        <v>4.591570611009484</v>
      </c>
      <c r="W138" s="57"/>
      <c r="X138" s="57"/>
      <c r="Y138" s="57"/>
      <c r="Z138" s="57"/>
      <c r="AA138" s="57"/>
      <c r="AB138" s="57"/>
      <c r="AC138" s="57"/>
      <c r="AD138" s="57"/>
    </row>
    <row r="139" spans="2:30" ht="12.75">
      <c r="B139" s="57"/>
      <c r="C139" s="57">
        <v>345</v>
      </c>
      <c r="D139" s="57">
        <f t="shared" si="28"/>
        <v>13.003998293013675</v>
      </c>
      <c r="E139" s="57"/>
      <c r="F139" s="57">
        <f t="shared" si="16"/>
        <v>0.76899425658741</v>
      </c>
      <c r="G139" s="57"/>
      <c r="H139" s="57"/>
      <c r="I139" s="57">
        <f t="shared" si="17"/>
        <v>0.76899425658741</v>
      </c>
      <c r="J139" s="57">
        <f t="shared" si="18"/>
        <v>345</v>
      </c>
      <c r="K139" s="57"/>
      <c r="L139" s="57">
        <f t="shared" si="25"/>
        <v>0</v>
      </c>
      <c r="M139" s="64">
        <f t="shared" si="19"/>
        <v>0</v>
      </c>
      <c r="N139" s="57"/>
      <c r="O139" s="57">
        <f t="shared" si="20"/>
        <v>345</v>
      </c>
      <c r="P139" s="65">
        <f t="shared" si="21"/>
        <v>17.3415768</v>
      </c>
      <c r="Q139" s="57"/>
      <c r="R139" s="57"/>
      <c r="S139" s="66">
        <f t="shared" si="26"/>
        <v>17.3415768</v>
      </c>
      <c r="T139" s="66">
        <f t="shared" si="22"/>
        <v>4.525026109400652</v>
      </c>
      <c r="U139" s="57">
        <f t="shared" si="23"/>
        <v>345</v>
      </c>
      <c r="V139" s="57">
        <f t="shared" si="24"/>
        <v>4.525026109400652</v>
      </c>
      <c r="W139" s="57"/>
      <c r="X139" s="57"/>
      <c r="Y139" s="57"/>
      <c r="Z139" s="57"/>
      <c r="AA139" s="57"/>
      <c r="AB139" s="57"/>
      <c r="AC139" s="57"/>
      <c r="AD139" s="57"/>
    </row>
    <row r="140" spans="2:30" ht="12.75">
      <c r="B140" s="57"/>
      <c r="C140" s="57">
        <v>350</v>
      </c>
      <c r="D140" s="57">
        <f t="shared" si="28"/>
        <v>13.315521431266419</v>
      </c>
      <c r="E140" s="57"/>
      <c r="F140" s="57">
        <f t="shared" si="16"/>
        <v>0.7510032597385798</v>
      </c>
      <c r="G140" s="57"/>
      <c r="H140" s="57"/>
      <c r="I140" s="57">
        <f t="shared" si="17"/>
        <v>0.7510032597385798</v>
      </c>
      <c r="J140" s="57">
        <f t="shared" si="18"/>
        <v>350</v>
      </c>
      <c r="K140" s="57"/>
      <c r="L140" s="57">
        <f t="shared" si="25"/>
        <v>0</v>
      </c>
      <c r="M140" s="64">
        <f t="shared" si="19"/>
        <v>0</v>
      </c>
      <c r="N140" s="57"/>
      <c r="O140" s="57">
        <f t="shared" si="20"/>
        <v>350</v>
      </c>
      <c r="P140" s="65">
        <f t="shared" si="21"/>
        <v>17.592904</v>
      </c>
      <c r="Q140" s="57"/>
      <c r="R140" s="57"/>
      <c r="S140" s="66">
        <f t="shared" si="26"/>
        <v>17.592904</v>
      </c>
      <c r="T140" s="66">
        <f t="shared" si="22"/>
        <v>4.460382879266356</v>
      </c>
      <c r="U140" s="57">
        <f t="shared" si="23"/>
        <v>350</v>
      </c>
      <c r="V140" s="57">
        <f t="shared" si="24"/>
        <v>4.460382879266356</v>
      </c>
      <c r="W140" s="57"/>
      <c r="X140" s="57"/>
      <c r="Y140" s="57"/>
      <c r="Z140" s="57"/>
      <c r="AA140" s="57"/>
      <c r="AB140" s="57"/>
      <c r="AC140" s="57"/>
      <c r="AD140" s="57"/>
    </row>
    <row r="141" spans="2:30" ht="12.75">
      <c r="B141" s="57"/>
      <c r="C141" s="57">
        <v>355</v>
      </c>
      <c r="D141" s="57">
        <f t="shared" si="28"/>
        <v>13.625452308937714</v>
      </c>
      <c r="E141" s="57"/>
      <c r="F141" s="57">
        <f t="shared" si="16"/>
        <v>0.7339205901766965</v>
      </c>
      <c r="G141" s="57"/>
      <c r="H141" s="57"/>
      <c r="I141" s="57">
        <f t="shared" si="17"/>
        <v>0.7339205901766965</v>
      </c>
      <c r="J141" s="57">
        <f t="shared" si="18"/>
        <v>355</v>
      </c>
      <c r="K141" s="57"/>
      <c r="L141" s="57">
        <f t="shared" si="25"/>
        <v>0</v>
      </c>
      <c r="M141" s="64">
        <f t="shared" si="19"/>
        <v>0</v>
      </c>
      <c r="N141" s="57"/>
      <c r="O141" s="57">
        <f t="shared" si="20"/>
        <v>355</v>
      </c>
      <c r="P141" s="65">
        <f t="shared" si="21"/>
        <v>17.8442312</v>
      </c>
      <c r="Q141" s="57"/>
      <c r="R141" s="57"/>
      <c r="S141" s="66">
        <f t="shared" si="26"/>
        <v>17.8442312</v>
      </c>
      <c r="T141" s="66">
        <f t="shared" si="22"/>
        <v>4.397560585192182</v>
      </c>
      <c r="U141" s="57">
        <f t="shared" si="23"/>
        <v>355</v>
      </c>
      <c r="V141" s="57">
        <f t="shared" si="24"/>
        <v>4.397560585192182</v>
      </c>
      <c r="W141" s="57"/>
      <c r="X141" s="57"/>
      <c r="Y141" s="57"/>
      <c r="Z141" s="57"/>
      <c r="AA141" s="57"/>
      <c r="AB141" s="57"/>
      <c r="AC141" s="57"/>
      <c r="AD141" s="57"/>
    </row>
    <row r="142" spans="2:30" ht="12.75">
      <c r="B142" s="57"/>
      <c r="C142" s="57">
        <v>360</v>
      </c>
      <c r="D142" s="57">
        <f t="shared" si="28"/>
        <v>13.933848933380954</v>
      </c>
      <c r="E142" s="57"/>
      <c r="F142" s="57">
        <f t="shared" si="16"/>
        <v>0.7176767918046868</v>
      </c>
      <c r="G142" s="57"/>
      <c r="H142" s="57"/>
      <c r="I142" s="57">
        <f t="shared" si="17"/>
        <v>0.7176767918046868</v>
      </c>
      <c r="J142" s="57">
        <f t="shared" si="18"/>
        <v>360</v>
      </c>
      <c r="K142" s="57"/>
      <c r="L142" s="57">
        <f t="shared" si="25"/>
        <v>0</v>
      </c>
      <c r="M142" s="64">
        <f t="shared" si="19"/>
        <v>0</v>
      </c>
      <c r="N142" s="57"/>
      <c r="O142" s="57">
        <f t="shared" si="20"/>
        <v>360</v>
      </c>
      <c r="P142" s="65">
        <f t="shared" si="21"/>
        <v>18.095558399999998</v>
      </c>
      <c r="Q142" s="57"/>
      <c r="R142" s="57"/>
      <c r="S142" s="66">
        <f t="shared" si="26"/>
        <v>18.095558399999998</v>
      </c>
      <c r="T142" s="66">
        <f t="shared" si="22"/>
        <v>4.33648335484229</v>
      </c>
      <c r="U142" s="57">
        <f t="shared" si="23"/>
        <v>360</v>
      </c>
      <c r="V142" s="57">
        <f t="shared" si="24"/>
        <v>4.33648335484229</v>
      </c>
      <c r="W142" s="57"/>
      <c r="X142" s="57"/>
      <c r="Y142" s="57"/>
      <c r="Z142" s="57"/>
      <c r="AA142" s="57"/>
      <c r="AB142" s="57"/>
      <c r="AC142" s="57"/>
      <c r="AD142" s="57"/>
    </row>
    <row r="143" spans="2:30" ht="12.75">
      <c r="B143" s="57"/>
      <c r="C143" s="57">
        <v>365</v>
      </c>
      <c r="D143" s="57">
        <f t="shared" si="28"/>
        <v>14.240766989309039</v>
      </c>
      <c r="E143" s="57"/>
      <c r="F143" s="57">
        <f t="shared" si="16"/>
        <v>0.7022093688849268</v>
      </c>
      <c r="G143" s="57"/>
      <c r="H143" s="57"/>
      <c r="I143" s="57">
        <f t="shared" si="17"/>
        <v>0.7022093688849268</v>
      </c>
      <c r="J143" s="57">
        <f t="shared" si="18"/>
        <v>365</v>
      </c>
      <c r="K143" s="57"/>
      <c r="L143" s="57">
        <f t="shared" si="25"/>
        <v>0</v>
      </c>
      <c r="M143" s="64">
        <f t="shared" si="19"/>
        <v>0</v>
      </c>
      <c r="N143" s="57"/>
      <c r="O143" s="57">
        <f t="shared" si="20"/>
        <v>365</v>
      </c>
      <c r="P143" s="65">
        <f t="shared" si="21"/>
        <v>18.346885599999997</v>
      </c>
      <c r="Q143" s="57"/>
      <c r="R143" s="57"/>
      <c r="S143" s="66">
        <f t="shared" si="26"/>
        <v>18.346885599999997</v>
      </c>
      <c r="T143" s="66">
        <f t="shared" si="22"/>
        <v>4.277079473269108</v>
      </c>
      <c r="U143" s="57">
        <f t="shared" si="23"/>
        <v>365</v>
      </c>
      <c r="V143" s="57">
        <f t="shared" si="24"/>
        <v>4.277079473269108</v>
      </c>
      <c r="W143" s="57"/>
      <c r="X143" s="57"/>
      <c r="Y143" s="57"/>
      <c r="Z143" s="57"/>
      <c r="AA143" s="57"/>
      <c r="AB143" s="57"/>
      <c r="AC143" s="57"/>
      <c r="AD143" s="57"/>
    </row>
    <row r="144" spans="2:30" ht="12.75">
      <c r="B144" s="57"/>
      <c r="C144" s="57">
        <v>370</v>
      </c>
      <c r="D144" s="57">
        <f t="shared" si="28"/>
        <v>14.546259889590125</v>
      </c>
      <c r="E144" s="57"/>
      <c r="F144" s="57">
        <f t="shared" si="16"/>
        <v>0.6874619370135406</v>
      </c>
      <c r="G144" s="57"/>
      <c r="H144" s="57"/>
      <c r="I144" s="57">
        <f t="shared" si="17"/>
        <v>0.6874619370135406</v>
      </c>
      <c r="J144" s="57">
        <f t="shared" si="18"/>
        <v>370</v>
      </c>
      <c r="K144" s="57"/>
      <c r="L144" s="57">
        <f t="shared" si="25"/>
        <v>0</v>
      </c>
      <c r="M144" s="64">
        <f t="shared" si="19"/>
        <v>0</v>
      </c>
      <c r="N144" s="57"/>
      <c r="O144" s="57">
        <f t="shared" si="20"/>
        <v>370</v>
      </c>
      <c r="P144" s="65">
        <f t="shared" si="21"/>
        <v>18.5982128</v>
      </c>
      <c r="Q144" s="57"/>
      <c r="R144" s="57"/>
      <c r="S144" s="66">
        <f t="shared" si="26"/>
        <v>18.5982128</v>
      </c>
      <c r="T144" s="66">
        <f t="shared" si="22"/>
        <v>4.219281102008716</v>
      </c>
      <c r="U144" s="57">
        <f t="shared" si="23"/>
        <v>370</v>
      </c>
      <c r="V144" s="57">
        <f t="shared" si="24"/>
        <v>4.219281102008716</v>
      </c>
      <c r="W144" s="57"/>
      <c r="X144" s="57"/>
      <c r="Y144" s="57"/>
      <c r="Z144" s="57"/>
      <c r="AA144" s="57"/>
      <c r="AB144" s="57"/>
      <c r="AC144" s="57"/>
      <c r="AD144" s="57"/>
    </row>
    <row r="145" spans="2:30" ht="12.75">
      <c r="B145" s="57"/>
      <c r="C145" s="57">
        <v>375</v>
      </c>
      <c r="D145" s="57">
        <f t="shared" si="28"/>
        <v>14.850378837314018</v>
      </c>
      <c r="E145" s="57"/>
      <c r="F145" s="57">
        <f t="shared" si="16"/>
        <v>0.6733834947613159</v>
      </c>
      <c r="G145" s="57"/>
      <c r="H145" s="57"/>
      <c r="I145" s="57">
        <f t="shared" si="17"/>
        <v>0.6733834947613159</v>
      </c>
      <c r="J145" s="57">
        <f t="shared" si="18"/>
        <v>375</v>
      </c>
      <c r="K145" s="57"/>
      <c r="L145" s="57">
        <f t="shared" si="25"/>
        <v>0</v>
      </c>
      <c r="M145" s="64">
        <f t="shared" si="19"/>
        <v>0</v>
      </c>
      <c r="N145" s="57"/>
      <c r="O145" s="57">
        <f t="shared" si="20"/>
        <v>375</v>
      </c>
      <c r="P145" s="65">
        <f t="shared" si="21"/>
        <v>18.84954</v>
      </c>
      <c r="Q145" s="57"/>
      <c r="R145" s="57"/>
      <c r="S145" s="66">
        <f t="shared" si="26"/>
        <v>18.84954</v>
      </c>
      <c r="T145" s="66">
        <f t="shared" si="22"/>
        <v>4.163024020648599</v>
      </c>
      <c r="U145" s="57">
        <f t="shared" si="23"/>
        <v>375</v>
      </c>
      <c r="V145" s="57">
        <f t="shared" si="24"/>
        <v>4.163024020648599</v>
      </c>
      <c r="W145" s="57"/>
      <c r="X145" s="57"/>
      <c r="Y145" s="57"/>
      <c r="Z145" s="57"/>
      <c r="AA145" s="57"/>
      <c r="AB145" s="57"/>
      <c r="AC145" s="57"/>
      <c r="AD145" s="57"/>
    </row>
    <row r="146" spans="2:30" ht="12.75">
      <c r="B146" s="57"/>
      <c r="C146" s="57">
        <v>380</v>
      </c>
      <c r="D146" s="57">
        <f t="shared" si="28"/>
        <v>15.15317289557695</v>
      </c>
      <c r="E146" s="57"/>
      <c r="F146" s="57">
        <f t="shared" si="16"/>
        <v>0.6599277965685255</v>
      </c>
      <c r="G146" s="57"/>
      <c r="H146" s="57"/>
      <c r="I146" s="57">
        <f t="shared" si="17"/>
        <v>0.6599277965685255</v>
      </c>
      <c r="J146" s="57">
        <f t="shared" si="18"/>
        <v>380</v>
      </c>
      <c r="K146" s="57"/>
      <c r="L146" s="57">
        <f t="shared" si="25"/>
        <v>0</v>
      </c>
      <c r="M146" s="64">
        <f t="shared" si="19"/>
        <v>0</v>
      </c>
      <c r="N146" s="57"/>
      <c r="O146" s="57">
        <f t="shared" si="20"/>
        <v>380</v>
      </c>
      <c r="P146" s="65">
        <f t="shared" si="21"/>
        <v>19.1008672</v>
      </c>
      <c r="Q146" s="57"/>
      <c r="R146" s="57"/>
      <c r="S146" s="66">
        <f t="shared" si="26"/>
        <v>19.1008672</v>
      </c>
      <c r="T146" s="66">
        <f t="shared" si="22"/>
        <v>4.10824738879796</v>
      </c>
      <c r="U146" s="57">
        <f t="shared" si="23"/>
        <v>380</v>
      </c>
      <c r="V146" s="57">
        <f t="shared" si="24"/>
        <v>4.10824738879796</v>
      </c>
      <c r="W146" s="57"/>
      <c r="X146" s="57"/>
      <c r="Y146" s="57"/>
      <c r="Z146" s="57"/>
      <c r="AA146" s="57"/>
      <c r="AB146" s="57"/>
      <c r="AC146" s="57"/>
      <c r="AD146" s="57"/>
    </row>
    <row r="147" spans="2:30" ht="12.75">
      <c r="B147" s="57"/>
      <c r="C147" s="57">
        <v>385</v>
      </c>
      <c r="D147" s="57">
        <f t="shared" si="28"/>
        <v>15.454689062260286</v>
      </c>
      <c r="E147" s="57"/>
      <c r="F147" s="57">
        <f t="shared" si="16"/>
        <v>0.6470528109439346</v>
      </c>
      <c r="G147" s="57"/>
      <c r="H147" s="57"/>
      <c r="I147" s="57">
        <f t="shared" si="17"/>
        <v>0.6470528109439346</v>
      </c>
      <c r="J147" s="57">
        <f t="shared" si="18"/>
        <v>385</v>
      </c>
      <c r="K147" s="57"/>
      <c r="L147" s="57">
        <f t="shared" si="25"/>
        <v>0</v>
      </c>
      <c r="M147" s="64">
        <f t="shared" si="19"/>
        <v>0</v>
      </c>
      <c r="N147" s="57"/>
      <c r="O147" s="57">
        <f t="shared" si="20"/>
        <v>385</v>
      </c>
      <c r="P147" s="65">
        <f t="shared" si="21"/>
        <v>19.352194400000002</v>
      </c>
      <c r="Q147" s="57"/>
      <c r="R147" s="57"/>
      <c r="S147" s="66">
        <f t="shared" si="26"/>
        <v>19.352194400000002</v>
      </c>
      <c r="T147" s="66">
        <f t="shared" si="22"/>
        <v>4.054893526605778</v>
      </c>
      <c r="U147" s="57">
        <f t="shared" si="23"/>
        <v>385</v>
      </c>
      <c r="V147" s="57">
        <f t="shared" si="24"/>
        <v>4.054893526605778</v>
      </c>
      <c r="W147" s="57"/>
      <c r="X147" s="57"/>
      <c r="Y147" s="57"/>
      <c r="Z147" s="57"/>
      <c r="AA147" s="57"/>
      <c r="AB147" s="57"/>
      <c r="AC147" s="57"/>
      <c r="AD147" s="57"/>
    </row>
    <row r="148" spans="2:30" ht="12.75">
      <c r="B148" s="57"/>
      <c r="C148" s="57">
        <v>390</v>
      </c>
      <c r="D148" s="57">
        <f t="shared" si="28"/>
        <v>15.754972347719317</v>
      </c>
      <c r="E148" s="57"/>
      <c r="F148" s="57">
        <f t="shared" si="16"/>
        <v>0.6347202508068887</v>
      </c>
      <c r="G148" s="57"/>
      <c r="H148" s="57"/>
      <c r="I148" s="57">
        <f t="shared" si="17"/>
        <v>0.6347202508068887</v>
      </c>
      <c r="J148" s="57">
        <f t="shared" si="18"/>
        <v>390</v>
      </c>
      <c r="K148" s="57"/>
      <c r="L148" s="57">
        <f t="shared" si="25"/>
        <v>0</v>
      </c>
      <c r="M148" s="64">
        <f t="shared" si="19"/>
        <v>0</v>
      </c>
      <c r="N148" s="57"/>
      <c r="O148" s="57">
        <f t="shared" si="20"/>
        <v>390</v>
      </c>
      <c r="P148" s="65">
        <f t="shared" si="21"/>
        <v>19.6035216</v>
      </c>
      <c r="Q148" s="57"/>
      <c r="R148" s="57"/>
      <c r="S148" s="66">
        <f t="shared" si="26"/>
        <v>19.6035216</v>
      </c>
      <c r="T148" s="66">
        <f t="shared" si="22"/>
        <v>4.002907712162115</v>
      </c>
      <c r="U148" s="57">
        <f t="shared" si="23"/>
        <v>390</v>
      </c>
      <c r="V148" s="57">
        <f t="shared" si="24"/>
        <v>4.002907712162115</v>
      </c>
      <c r="W148" s="57"/>
      <c r="X148" s="57"/>
      <c r="Y148" s="57"/>
      <c r="Z148" s="57"/>
      <c r="AA148" s="57"/>
      <c r="AB148" s="57"/>
      <c r="AC148" s="57"/>
      <c r="AD148" s="57"/>
    </row>
    <row r="149" spans="2:30" ht="12.75">
      <c r="B149" s="57"/>
      <c r="C149" s="57">
        <v>395</v>
      </c>
      <c r="D149" s="57">
        <f t="shared" si="28"/>
        <v>16.05406585379514</v>
      </c>
      <c r="E149" s="57"/>
      <c r="F149" s="57">
        <f t="shared" si="16"/>
        <v>0.622895165067236</v>
      </c>
      <c r="G149" s="57"/>
      <c r="H149" s="57"/>
      <c r="I149" s="57">
        <f t="shared" si="17"/>
        <v>0.622895165067236</v>
      </c>
      <c r="J149" s="57">
        <f t="shared" si="18"/>
        <v>395</v>
      </c>
      <c r="K149" s="57"/>
      <c r="L149" s="57">
        <f t="shared" si="25"/>
        <v>0</v>
      </c>
      <c r="M149" s="64">
        <f t="shared" si="19"/>
        <v>0</v>
      </c>
      <c r="N149" s="57"/>
      <c r="O149" s="57">
        <f t="shared" si="20"/>
        <v>395</v>
      </c>
      <c r="P149" s="65">
        <f t="shared" si="21"/>
        <v>19.8548488</v>
      </c>
      <c r="Q149" s="57"/>
      <c r="R149" s="57"/>
      <c r="S149" s="66">
        <f t="shared" si="26"/>
        <v>19.8548488</v>
      </c>
      <c r="T149" s="66">
        <f t="shared" si="22"/>
        <v>3.952237994286645</v>
      </c>
      <c r="U149" s="57">
        <f t="shared" si="23"/>
        <v>395</v>
      </c>
      <c r="V149" s="57">
        <f t="shared" si="24"/>
        <v>3.952237994286645</v>
      </c>
      <c r="W149" s="57"/>
      <c r="X149" s="57"/>
      <c r="Y149" s="57"/>
      <c r="Z149" s="57"/>
      <c r="AA149" s="57"/>
      <c r="AB149" s="57"/>
      <c r="AC149" s="57"/>
      <c r="AD149" s="57"/>
    </row>
    <row r="150" spans="2:30" ht="12.75">
      <c r="B150" s="57"/>
      <c r="C150" s="57">
        <v>400</v>
      </c>
      <c r="D150" s="57">
        <f t="shared" si="28"/>
        <v>16.352010852948652</v>
      </c>
      <c r="E150" s="57"/>
      <c r="F150" s="57">
        <f t="shared" si="16"/>
        <v>0.6115455823707924</v>
      </c>
      <c r="G150" s="57"/>
      <c r="H150" s="57"/>
      <c r="I150" s="57">
        <f t="shared" si="17"/>
        <v>0.6115455823707924</v>
      </c>
      <c r="J150" s="57">
        <f t="shared" si="18"/>
        <v>400</v>
      </c>
      <c r="K150" s="57"/>
      <c r="L150" s="57">
        <f t="shared" si="25"/>
        <v>0</v>
      </c>
      <c r="M150" s="64">
        <f t="shared" si="19"/>
        <v>0</v>
      </c>
      <c r="N150" s="57"/>
      <c r="O150" s="57">
        <f t="shared" si="20"/>
        <v>400</v>
      </c>
      <c r="P150" s="65">
        <f t="shared" si="21"/>
        <v>20.106176</v>
      </c>
      <c r="Q150" s="57"/>
      <c r="R150" s="57"/>
      <c r="S150" s="66">
        <f t="shared" si="26"/>
        <v>20.106176</v>
      </c>
      <c r="T150" s="66">
        <f t="shared" si="22"/>
        <v>3.9028350193580614</v>
      </c>
      <c r="U150" s="57">
        <f t="shared" si="23"/>
        <v>400</v>
      </c>
      <c r="V150" s="57">
        <f t="shared" si="24"/>
        <v>3.9028350193580614</v>
      </c>
      <c r="W150" s="57"/>
      <c r="X150" s="57"/>
      <c r="Y150" s="57"/>
      <c r="Z150" s="57"/>
      <c r="AA150" s="57"/>
      <c r="AB150" s="57"/>
      <c r="AC150" s="57"/>
      <c r="AD150" s="57"/>
    </row>
    <row r="151" spans="2:30" ht="12.75">
      <c r="B151" s="57"/>
      <c r="C151" s="57">
        <v>405</v>
      </c>
      <c r="D151" s="57">
        <f t="shared" si="28"/>
        <v>16.648846866616218</v>
      </c>
      <c r="E151" s="57"/>
      <c r="F151" s="57">
        <f t="shared" si="16"/>
        <v>0.6006421994337463</v>
      </c>
      <c r="G151" s="57"/>
      <c r="H151" s="57"/>
      <c r="I151" s="57">
        <f t="shared" si="17"/>
        <v>0.6006421994337463</v>
      </c>
      <c r="J151" s="57">
        <f t="shared" si="18"/>
        <v>405</v>
      </c>
      <c r="K151" s="57"/>
      <c r="L151" s="57">
        <f t="shared" si="25"/>
        <v>0</v>
      </c>
      <c r="M151" s="64">
        <f t="shared" si="19"/>
        <v>0</v>
      </c>
      <c r="N151" s="57"/>
      <c r="O151" s="57">
        <f t="shared" si="20"/>
        <v>405</v>
      </c>
      <c r="P151" s="65">
        <f t="shared" si="21"/>
        <v>20.3575032</v>
      </c>
      <c r="Q151" s="57"/>
      <c r="R151" s="57"/>
      <c r="S151" s="66">
        <f t="shared" si="26"/>
        <v>20.3575032</v>
      </c>
      <c r="T151" s="66">
        <f t="shared" si="22"/>
        <v>3.8546518709709248</v>
      </c>
      <c r="U151" s="57">
        <f t="shared" si="23"/>
        <v>405</v>
      </c>
      <c r="V151" s="57">
        <f t="shared" si="24"/>
        <v>3.8546518709709248</v>
      </c>
      <c r="W151" s="57"/>
      <c r="X151" s="57"/>
      <c r="Y151" s="57"/>
      <c r="Z151" s="57"/>
      <c r="AA151" s="57"/>
      <c r="AB151" s="57"/>
      <c r="AC151" s="57"/>
      <c r="AD151" s="57"/>
    </row>
    <row r="152" spans="2:30" ht="12.75">
      <c r="B152" s="57"/>
      <c r="C152" s="57">
        <v>410</v>
      </c>
      <c r="D152" s="57">
        <f t="shared" si="28"/>
        <v>16.944611742120667</v>
      </c>
      <c r="E152" s="57"/>
      <c r="F152" s="57">
        <f t="shared" si="16"/>
        <v>0.5901581076149504</v>
      </c>
      <c r="G152" s="57"/>
      <c r="H152" s="57"/>
      <c r="I152" s="57">
        <f t="shared" si="17"/>
        <v>0.5901581076149504</v>
      </c>
      <c r="J152" s="57">
        <f t="shared" si="18"/>
        <v>410</v>
      </c>
      <c r="K152" s="57"/>
      <c r="L152" s="57">
        <f t="shared" si="25"/>
        <v>0</v>
      </c>
      <c r="M152" s="64">
        <f t="shared" si="19"/>
        <v>0</v>
      </c>
      <c r="N152" s="57"/>
      <c r="O152" s="57">
        <f t="shared" si="20"/>
        <v>410</v>
      </c>
      <c r="P152" s="65">
        <f t="shared" si="21"/>
        <v>20.6088304</v>
      </c>
      <c r="Q152" s="57"/>
      <c r="R152" s="57"/>
      <c r="S152" s="66">
        <f t="shared" si="26"/>
        <v>20.6088304</v>
      </c>
      <c r="T152" s="66">
        <f t="shared" si="22"/>
        <v>3.807643921324938</v>
      </c>
      <c r="U152" s="57">
        <f t="shared" si="23"/>
        <v>410</v>
      </c>
      <c r="V152" s="57">
        <f t="shared" si="24"/>
        <v>3.807643921324938</v>
      </c>
      <c r="W152" s="57"/>
      <c r="X152" s="57"/>
      <c r="Y152" s="57"/>
      <c r="Z152" s="57"/>
      <c r="AA152" s="57"/>
      <c r="AB152" s="57"/>
      <c r="AC152" s="57"/>
      <c r="AD152" s="57"/>
    </row>
    <row r="153" spans="2:30" ht="12.75">
      <c r="B153" s="57"/>
      <c r="C153" s="57">
        <v>415</v>
      </c>
      <c r="D153" s="57">
        <f t="shared" si="28"/>
        <v>17.23934172765325</v>
      </c>
      <c r="E153" s="57"/>
      <c r="F153" s="57">
        <f t="shared" si="16"/>
        <v>0.5800685523832513</v>
      </c>
      <c r="G153" s="57"/>
      <c r="H153" s="57"/>
      <c r="I153" s="57">
        <f t="shared" si="17"/>
        <v>0.5800685523832513</v>
      </c>
      <c r="J153" s="57">
        <f t="shared" si="18"/>
        <v>415</v>
      </c>
      <c r="K153" s="57"/>
      <c r="L153" s="57">
        <f t="shared" si="25"/>
        <v>0</v>
      </c>
      <c r="M153" s="64">
        <f t="shared" si="19"/>
        <v>0</v>
      </c>
      <c r="N153" s="57"/>
      <c r="O153" s="57">
        <f t="shared" si="20"/>
        <v>415</v>
      </c>
      <c r="P153" s="65">
        <f t="shared" si="21"/>
        <v>20.860157599999997</v>
      </c>
      <c r="Q153" s="57"/>
      <c r="R153" s="57"/>
      <c r="S153" s="66">
        <f t="shared" si="26"/>
        <v>20.860157599999997</v>
      </c>
      <c r="T153" s="66">
        <f t="shared" si="22"/>
        <v>3.7617686933571677</v>
      </c>
      <c r="U153" s="57">
        <f t="shared" si="23"/>
        <v>415</v>
      </c>
      <c r="V153" s="57">
        <f t="shared" si="24"/>
        <v>3.7617686933571677</v>
      </c>
      <c r="W153" s="57"/>
      <c r="X153" s="57"/>
      <c r="Y153" s="57"/>
      <c r="Z153" s="57"/>
      <c r="AA153" s="57"/>
      <c r="AB153" s="57"/>
      <c r="AC153" s="57"/>
      <c r="AD153" s="57"/>
    </row>
    <row r="154" spans="2:30" ht="12.75">
      <c r="B154" s="57"/>
      <c r="C154" s="57">
        <v>420</v>
      </c>
      <c r="D154" s="57">
        <f t="shared" si="28"/>
        <v>17.533071544984253</v>
      </c>
      <c r="E154" s="57"/>
      <c r="F154" s="57">
        <f t="shared" si="16"/>
        <v>0.5703507211696022</v>
      </c>
      <c r="G154" s="57"/>
      <c r="H154" s="57"/>
      <c r="I154" s="57">
        <f t="shared" si="17"/>
        <v>0.5703507211696022</v>
      </c>
      <c r="J154" s="57">
        <f t="shared" si="18"/>
        <v>420</v>
      </c>
      <c r="K154" s="57"/>
      <c r="L154" s="57">
        <f t="shared" si="25"/>
        <v>0</v>
      </c>
      <c r="M154" s="64">
        <f t="shared" si="19"/>
        <v>0</v>
      </c>
      <c r="N154" s="57"/>
      <c r="O154" s="57">
        <f t="shared" si="20"/>
        <v>420</v>
      </c>
      <c r="P154" s="65">
        <f t="shared" si="21"/>
        <v>21.1114848</v>
      </c>
      <c r="Q154" s="57"/>
      <c r="R154" s="57"/>
      <c r="S154" s="66">
        <f t="shared" si="26"/>
        <v>21.1114848</v>
      </c>
      <c r="T154" s="66">
        <f t="shared" si="22"/>
        <v>3.7169857327219638</v>
      </c>
      <c r="U154" s="57">
        <f t="shared" si="23"/>
        <v>420</v>
      </c>
      <c r="V154" s="57">
        <f t="shared" si="24"/>
        <v>3.7169857327219638</v>
      </c>
      <c r="W154" s="57"/>
      <c r="X154" s="57"/>
      <c r="Y154" s="57"/>
      <c r="Z154" s="57"/>
      <c r="AA154" s="57"/>
      <c r="AB154" s="57"/>
      <c r="AC154" s="57"/>
      <c r="AD154" s="57"/>
    </row>
    <row r="155" spans="2:30" ht="12.75">
      <c r="B155" s="57"/>
      <c r="C155" s="57">
        <v>425</v>
      </c>
      <c r="D155" s="57">
        <f t="shared" si="28"/>
        <v>17.82583445966998</v>
      </c>
      <c r="E155" s="57"/>
      <c r="F155" s="57">
        <f t="shared" si="16"/>
        <v>0.5609835557838528</v>
      </c>
      <c r="G155" s="57"/>
      <c r="H155" s="57"/>
      <c r="I155" s="57">
        <f t="shared" si="17"/>
        <v>0.5609835557838528</v>
      </c>
      <c r="J155" s="57">
        <f t="shared" si="18"/>
        <v>425</v>
      </c>
      <c r="K155" s="57"/>
      <c r="L155" s="57">
        <f t="shared" si="25"/>
        <v>0</v>
      </c>
      <c r="M155" s="64">
        <f t="shared" si="19"/>
        <v>0</v>
      </c>
      <c r="N155" s="57"/>
      <c r="O155" s="57">
        <f t="shared" si="20"/>
        <v>425</v>
      </c>
      <c r="P155" s="65">
        <f t="shared" si="21"/>
        <v>21.362811999999998</v>
      </c>
      <c r="Q155" s="57"/>
      <c r="R155" s="57"/>
      <c r="S155" s="66">
        <f t="shared" si="26"/>
        <v>21.362811999999998</v>
      </c>
      <c r="T155" s="66">
        <f t="shared" si="22"/>
        <v>3.6732564888075876</v>
      </c>
      <c r="U155" s="57">
        <f t="shared" si="23"/>
        <v>425</v>
      </c>
      <c r="V155" s="57">
        <f t="shared" si="24"/>
        <v>3.6732564888075876</v>
      </c>
      <c r="W155" s="57"/>
      <c r="X155" s="57"/>
      <c r="Y155" s="57"/>
      <c r="Z155" s="57"/>
      <c r="AA155" s="57"/>
      <c r="AB155" s="57"/>
      <c r="AC155" s="57"/>
      <c r="AD155" s="57"/>
    </row>
    <row r="156" spans="2:30" ht="12.75">
      <c r="B156" s="57"/>
      <c r="C156" s="57">
        <v>430</v>
      </c>
      <c r="D156" s="57">
        <f t="shared" si="28"/>
        <v>18.117662348609255</v>
      </c>
      <c r="E156" s="57"/>
      <c r="F156" s="57">
        <f t="shared" si="16"/>
        <v>0.5519475861502419</v>
      </c>
      <c r="G156" s="57"/>
      <c r="H156" s="57"/>
      <c r="I156" s="57">
        <f t="shared" si="17"/>
        <v>0.5519475861502419</v>
      </c>
      <c r="J156" s="57">
        <f t="shared" si="18"/>
        <v>430</v>
      </c>
      <c r="K156" s="57"/>
      <c r="L156" s="57">
        <f t="shared" si="25"/>
        <v>0</v>
      </c>
      <c r="M156" s="64">
        <f t="shared" si="19"/>
        <v>0</v>
      </c>
      <c r="N156" s="57"/>
      <c r="O156" s="57">
        <f t="shared" si="20"/>
        <v>430</v>
      </c>
      <c r="P156" s="65">
        <f t="shared" si="21"/>
        <v>21.614139199999997</v>
      </c>
      <c r="Q156" s="57"/>
      <c r="R156" s="57"/>
      <c r="S156" s="66">
        <f t="shared" si="26"/>
        <v>21.614139199999997</v>
      </c>
      <c r="T156" s="66">
        <f t="shared" si="22"/>
        <v>3.630544204054011</v>
      </c>
      <c r="U156" s="57">
        <f t="shared" si="23"/>
        <v>430</v>
      </c>
      <c r="V156" s="57">
        <f t="shared" si="24"/>
        <v>3.630544204054011</v>
      </c>
      <c r="W156" s="57"/>
      <c r="X156" s="57"/>
      <c r="Y156" s="57"/>
      <c r="Z156" s="57"/>
      <c r="AA156" s="57"/>
      <c r="AB156" s="57"/>
      <c r="AC156" s="57"/>
      <c r="AD156" s="57"/>
    </row>
    <row r="157" spans="2:30" ht="12.75">
      <c r="B157" s="57"/>
      <c r="C157" s="57">
        <v>435</v>
      </c>
      <c r="D157" s="57">
        <f t="shared" si="28"/>
        <v>18.40858576486827</v>
      </c>
      <c r="E157" s="57"/>
      <c r="F157" s="57">
        <f t="shared" si="16"/>
        <v>0.5432247825948926</v>
      </c>
      <c r="G157" s="57"/>
      <c r="H157" s="57"/>
      <c r="I157" s="57">
        <f t="shared" si="17"/>
        <v>0.5432247825948926</v>
      </c>
      <c r="J157" s="57">
        <f t="shared" si="18"/>
        <v>435</v>
      </c>
      <c r="K157" s="57"/>
      <c r="L157" s="57">
        <f t="shared" si="25"/>
        <v>0</v>
      </c>
      <c r="M157" s="64">
        <f t="shared" si="19"/>
        <v>0</v>
      </c>
      <c r="N157" s="57"/>
      <c r="O157" s="57">
        <f t="shared" si="20"/>
        <v>435</v>
      </c>
      <c r="P157" s="65">
        <f t="shared" si="21"/>
        <v>21.8654664</v>
      </c>
      <c r="Q157" s="57"/>
      <c r="R157" s="57"/>
      <c r="S157" s="66">
        <f t="shared" si="26"/>
        <v>21.8654664</v>
      </c>
      <c r="T157" s="66">
        <f t="shared" si="22"/>
        <v>3.588813810903965</v>
      </c>
      <c r="U157" s="57">
        <f t="shared" si="23"/>
        <v>435</v>
      </c>
      <c r="V157" s="57">
        <f t="shared" si="24"/>
        <v>3.588813810903965</v>
      </c>
      <c r="W157" s="57"/>
      <c r="X157" s="57"/>
      <c r="Y157" s="57"/>
      <c r="Z157" s="57"/>
      <c r="AA157" s="57"/>
      <c r="AB157" s="57"/>
      <c r="AC157" s="57"/>
      <c r="AD157" s="57"/>
    </row>
    <row r="158" spans="2:30" ht="12.75">
      <c r="B158" s="57"/>
      <c r="C158" s="57">
        <v>440</v>
      </c>
      <c r="D158" s="57">
        <f t="shared" si="28"/>
        <v>18.698633999743315</v>
      </c>
      <c r="E158" s="57"/>
      <c r="F158" s="57">
        <f t="shared" si="16"/>
        <v>0.5347984243200479</v>
      </c>
      <c r="G158" s="57"/>
      <c r="H158" s="57"/>
      <c r="I158" s="57">
        <f t="shared" si="17"/>
        <v>0.5347984243200479</v>
      </c>
      <c r="J158" s="57">
        <f t="shared" si="18"/>
        <v>440</v>
      </c>
      <c r="K158" s="57"/>
      <c r="L158" s="57">
        <f t="shared" si="25"/>
        <v>0</v>
      </c>
      <c r="M158" s="64">
        <f t="shared" si="19"/>
        <v>0</v>
      </c>
      <c r="N158" s="57"/>
      <c r="O158" s="57">
        <f t="shared" si="20"/>
        <v>440</v>
      </c>
      <c r="P158" s="65">
        <f t="shared" si="21"/>
        <v>22.1167936</v>
      </c>
      <c r="Q158" s="57"/>
      <c r="R158" s="57"/>
      <c r="S158" s="66">
        <f t="shared" si="26"/>
        <v>22.1167936</v>
      </c>
      <c r="T158" s="66">
        <f t="shared" si="22"/>
        <v>3.5480318357800553</v>
      </c>
      <c r="U158" s="57">
        <f t="shared" si="23"/>
        <v>440</v>
      </c>
      <c r="V158" s="57">
        <f t="shared" si="24"/>
        <v>3.5480318357800553</v>
      </c>
      <c r="W158" s="57"/>
      <c r="X158" s="57"/>
      <c r="Y158" s="57"/>
      <c r="Z158" s="57"/>
      <c r="AA158" s="57"/>
      <c r="AB158" s="57"/>
      <c r="AC158" s="57"/>
      <c r="AD158" s="57"/>
    </row>
    <row r="159" spans="2:30" ht="12.75">
      <c r="B159" s="57"/>
      <c r="C159" s="57">
        <v>445</v>
      </c>
      <c r="D159" s="57">
        <f t="shared" si="28"/>
        <v>18.9878351420692</v>
      </c>
      <c r="E159" s="57"/>
      <c r="F159" s="57">
        <f t="shared" si="16"/>
        <v>0.5266529820371217</v>
      </c>
      <c r="G159" s="57"/>
      <c r="H159" s="57"/>
      <c r="I159" s="57">
        <f t="shared" si="17"/>
        <v>0.5266529820371217</v>
      </c>
      <c r="J159" s="57">
        <f t="shared" si="18"/>
        <v>445</v>
      </c>
      <c r="K159" s="57"/>
      <c r="L159" s="57">
        <f t="shared" si="25"/>
        <v>0</v>
      </c>
      <c r="M159" s="64">
        <f t="shared" si="19"/>
        <v>0</v>
      </c>
      <c r="N159" s="57"/>
      <c r="O159" s="57">
        <f t="shared" si="20"/>
        <v>445</v>
      </c>
      <c r="P159" s="65">
        <f t="shared" si="21"/>
        <v>22.3681208</v>
      </c>
      <c r="Q159" s="57"/>
      <c r="R159" s="57"/>
      <c r="S159" s="66">
        <f t="shared" si="26"/>
        <v>22.3681208</v>
      </c>
      <c r="T159" s="66">
        <f t="shared" si="22"/>
        <v>3.508166309535336</v>
      </c>
      <c r="U159" s="57">
        <f t="shared" si="23"/>
        <v>445</v>
      </c>
      <c r="V159" s="57">
        <f t="shared" si="24"/>
        <v>3.508166309535336</v>
      </c>
      <c r="W159" s="57"/>
      <c r="X159" s="57"/>
      <c r="Y159" s="57"/>
      <c r="Z159" s="57"/>
      <c r="AA159" s="57"/>
      <c r="AB159" s="57"/>
      <c r="AC159" s="57"/>
      <c r="AD159" s="57"/>
    </row>
    <row r="160" spans="2:30" ht="12.75">
      <c r="B160" s="57"/>
      <c r="C160" s="57">
        <v>450</v>
      </c>
      <c r="D160" s="57">
        <f t="shared" si="28"/>
        <v>19.276216134810234</v>
      </c>
      <c r="E160" s="57"/>
      <c r="F160" s="57">
        <f t="shared" si="16"/>
        <v>0.5187740130150001</v>
      </c>
      <c r="G160" s="57"/>
      <c r="H160" s="57"/>
      <c r="I160" s="57">
        <f t="shared" si="17"/>
        <v>0.5187740130150001</v>
      </c>
      <c r="J160" s="57">
        <f t="shared" si="18"/>
        <v>450</v>
      </c>
      <c r="K160" s="57"/>
      <c r="L160" s="57">
        <f t="shared" si="25"/>
        <v>0</v>
      </c>
      <c r="M160" s="64">
        <f t="shared" si="19"/>
        <v>0</v>
      </c>
      <c r="N160" s="57"/>
      <c r="O160" s="57">
        <f t="shared" si="20"/>
        <v>450</v>
      </c>
      <c r="P160" s="65">
        <f t="shared" si="21"/>
        <v>22.619448000000002</v>
      </c>
      <c r="Q160" s="57"/>
      <c r="R160" s="57"/>
      <c r="S160" s="66">
        <f t="shared" si="26"/>
        <v>22.619448000000002</v>
      </c>
      <c r="T160" s="66">
        <f t="shared" si="22"/>
        <v>3.4691866838738323</v>
      </c>
      <c r="U160" s="57">
        <f t="shared" si="23"/>
        <v>450</v>
      </c>
      <c r="V160" s="57">
        <f t="shared" si="24"/>
        <v>3.4691866838738323</v>
      </c>
      <c r="W160" s="57"/>
      <c r="X160" s="57"/>
      <c r="Y160" s="57"/>
      <c r="Z160" s="57"/>
      <c r="AA160" s="57"/>
      <c r="AB160" s="57"/>
      <c r="AC160" s="57"/>
      <c r="AD160" s="57"/>
    </row>
    <row r="161" spans="2:30" ht="12.75">
      <c r="B161" s="57"/>
      <c r="C161" s="57">
        <v>455</v>
      </c>
      <c r="D161" s="57">
        <f t="shared" si="28"/>
        <v>19.563802828991765</v>
      </c>
      <c r="E161" s="57"/>
      <c r="F161" s="57">
        <f t="shared" si="16"/>
        <v>0.511148067040469</v>
      </c>
      <c r="G161" s="57"/>
      <c r="H161" s="57"/>
      <c r="I161" s="57">
        <f t="shared" si="17"/>
        <v>0.511148067040469</v>
      </c>
      <c r="J161" s="57">
        <f t="shared" si="18"/>
        <v>455</v>
      </c>
      <c r="K161" s="57"/>
      <c r="L161" s="57">
        <f t="shared" si="25"/>
        <v>0</v>
      </c>
      <c r="M161" s="64">
        <f t="shared" si="19"/>
        <v>0</v>
      </c>
      <c r="N161" s="57"/>
      <c r="O161" s="57">
        <f t="shared" si="20"/>
        <v>455</v>
      </c>
      <c r="P161" s="65">
        <f t="shared" si="21"/>
        <v>22.8707752</v>
      </c>
      <c r="Q161" s="57"/>
      <c r="R161" s="57"/>
      <c r="S161" s="66">
        <f t="shared" si="26"/>
        <v>22.8707752</v>
      </c>
      <c r="T161" s="66">
        <f t="shared" si="22"/>
        <v>3.4310637532818125</v>
      </c>
      <c r="U161" s="57">
        <f t="shared" si="23"/>
        <v>455</v>
      </c>
      <c r="V161" s="57">
        <f t="shared" si="24"/>
        <v>3.4310637532818125</v>
      </c>
      <c r="W161" s="57"/>
      <c r="X161" s="57"/>
      <c r="Y161" s="57"/>
      <c r="Z161" s="57"/>
      <c r="AA161" s="57"/>
      <c r="AB161" s="57"/>
      <c r="AC161" s="57"/>
      <c r="AD161" s="57"/>
    </row>
    <row r="162" spans="2:30" ht="12.75">
      <c r="B162" s="57"/>
      <c r="C162" s="57">
        <v>460</v>
      </c>
      <c r="D162" s="57">
        <f t="shared" si="28"/>
        <v>19.85062003504635</v>
      </c>
      <c r="E162" s="57"/>
      <c r="F162" s="57">
        <f t="shared" si="16"/>
        <v>0.5037626019915227</v>
      </c>
      <c r="G162" s="57"/>
      <c r="H162" s="57"/>
      <c r="I162" s="57">
        <f t="shared" si="17"/>
        <v>0.5037626019915227</v>
      </c>
      <c r="J162" s="57">
        <f t="shared" si="18"/>
        <v>460</v>
      </c>
      <c r="K162" s="57"/>
      <c r="L162" s="57">
        <f t="shared" si="25"/>
        <v>0</v>
      </c>
      <c r="M162" s="64">
        <f t="shared" si="19"/>
        <v>0</v>
      </c>
      <c r="N162" s="57"/>
      <c r="O162" s="57">
        <f t="shared" si="20"/>
        <v>460</v>
      </c>
      <c r="P162" s="65">
        <f t="shared" si="21"/>
        <v>23.1221024</v>
      </c>
      <c r="Q162" s="57"/>
      <c r="R162" s="57"/>
      <c r="S162" s="66">
        <f t="shared" si="26"/>
        <v>23.1221024</v>
      </c>
      <c r="T162" s="66">
        <f t="shared" si="22"/>
        <v>3.393769582050488</v>
      </c>
      <c r="U162" s="57">
        <f t="shared" si="23"/>
        <v>460</v>
      </c>
      <c r="V162" s="57">
        <f t="shared" si="24"/>
        <v>3.393769582050488</v>
      </c>
      <c r="W162" s="57"/>
      <c r="X162" s="57"/>
      <c r="Y162" s="57"/>
      <c r="Z162" s="57"/>
      <c r="AA162" s="57"/>
      <c r="AB162" s="57"/>
      <c r="AC162" s="57"/>
      <c r="AD162" s="57"/>
    </row>
    <row r="163" spans="2:30" ht="12.75">
      <c r="B163" s="57"/>
      <c r="C163" s="57">
        <v>465</v>
      </c>
      <c r="D163" s="57">
        <f t="shared" si="28"/>
        <v>20.136691571659043</v>
      </c>
      <c r="E163" s="57"/>
      <c r="F163" s="57">
        <f t="shared" si="16"/>
        <v>0.4966059078977148</v>
      </c>
      <c r="G163" s="57"/>
      <c r="H163" s="57"/>
      <c r="I163" s="57">
        <f t="shared" si="17"/>
        <v>0.4966059078977148</v>
      </c>
      <c r="J163" s="57">
        <f t="shared" si="18"/>
        <v>465</v>
      </c>
      <c r="K163" s="57"/>
      <c r="L163" s="57">
        <f t="shared" si="25"/>
        <v>0</v>
      </c>
      <c r="M163" s="64">
        <f t="shared" si="19"/>
        <v>0</v>
      </c>
      <c r="N163" s="57"/>
      <c r="O163" s="57">
        <f t="shared" si="20"/>
        <v>465</v>
      </c>
      <c r="P163" s="65">
        <f t="shared" si="21"/>
        <v>23.3734296</v>
      </c>
      <c r="Q163" s="57"/>
      <c r="R163" s="57"/>
      <c r="S163" s="66">
        <f t="shared" si="26"/>
        <v>23.3734296</v>
      </c>
      <c r="T163" s="66">
        <f t="shared" si="22"/>
        <v>3.3572774360069344</v>
      </c>
      <c r="U163" s="57">
        <f t="shared" si="23"/>
        <v>465</v>
      </c>
      <c r="V163" s="57">
        <f t="shared" si="24"/>
        <v>3.3572774360069344</v>
      </c>
      <c r="W163" s="57"/>
      <c r="X163" s="57"/>
      <c r="Y163" s="57"/>
      <c r="Z163" s="57"/>
      <c r="AA163" s="57"/>
      <c r="AB163" s="57"/>
      <c r="AC163" s="57"/>
      <c r="AD163" s="57"/>
    </row>
    <row r="164" spans="2:30" ht="12.75">
      <c r="B164" s="57"/>
      <c r="C164" s="57">
        <v>470</v>
      </c>
      <c r="D164" s="57">
        <f t="shared" si="28"/>
        <v>20.422040312203855</v>
      </c>
      <c r="E164" s="57"/>
      <c r="F164" s="57">
        <f t="shared" si="16"/>
        <v>0.4896670385095741</v>
      </c>
      <c r="G164" s="57"/>
      <c r="H164" s="57"/>
      <c r="I164" s="57">
        <f t="shared" si="17"/>
        <v>0.4896670385095741</v>
      </c>
      <c r="J164" s="57">
        <f t="shared" si="18"/>
        <v>470</v>
      </c>
      <c r="K164" s="57"/>
      <c r="L164" s="57">
        <f t="shared" si="25"/>
        <v>0</v>
      </c>
      <c r="M164" s="64">
        <f t="shared" si="19"/>
        <v>0</v>
      </c>
      <c r="N164" s="57"/>
      <c r="O164" s="57">
        <f t="shared" si="20"/>
        <v>470</v>
      </c>
      <c r="P164" s="65">
        <f t="shared" si="21"/>
        <v>23.6247568</v>
      </c>
      <c r="Q164" s="57"/>
      <c r="R164" s="57"/>
      <c r="S164" s="66">
        <f t="shared" si="26"/>
        <v>23.6247568</v>
      </c>
      <c r="T164" s="66">
        <f t="shared" si="22"/>
        <v>3.321561718602606</v>
      </c>
      <c r="U164" s="57">
        <f t="shared" si="23"/>
        <v>470</v>
      </c>
      <c r="V164" s="57">
        <f t="shared" si="24"/>
        <v>3.321561718602606</v>
      </c>
      <c r="W164" s="57"/>
      <c r="X164" s="57"/>
      <c r="Y164" s="57"/>
      <c r="Z164" s="57"/>
      <c r="AA164" s="57"/>
      <c r="AB164" s="57"/>
      <c r="AC164" s="57"/>
      <c r="AD164" s="57"/>
    </row>
    <row r="165" spans="2:30" ht="12.75">
      <c r="B165" s="57"/>
      <c r="C165" s="57">
        <v>475</v>
      </c>
      <c r="D165" s="57">
        <f t="shared" si="28"/>
        <v>20.706688228868096</v>
      </c>
      <c r="E165" s="57"/>
      <c r="F165" s="57">
        <f t="shared" si="16"/>
        <v>0.48293574952553564</v>
      </c>
      <c r="G165" s="57"/>
      <c r="H165" s="57"/>
      <c r="I165" s="57">
        <f t="shared" si="17"/>
        <v>0.48293574952553564</v>
      </c>
      <c r="J165" s="57">
        <f t="shared" si="18"/>
        <v>475</v>
      </c>
      <c r="K165" s="57"/>
      <c r="L165" s="57">
        <f t="shared" si="25"/>
        <v>0</v>
      </c>
      <c r="M165" s="64">
        <f t="shared" si="19"/>
        <v>0</v>
      </c>
      <c r="N165" s="57"/>
      <c r="O165" s="57">
        <f t="shared" si="20"/>
        <v>475</v>
      </c>
      <c r="P165" s="65">
        <f t="shared" si="21"/>
        <v>23.876084</v>
      </c>
      <c r="Q165" s="57"/>
      <c r="R165" s="57"/>
      <c r="S165" s="66">
        <f t="shared" si="26"/>
        <v>23.876084</v>
      </c>
      <c r="T165" s="66">
        <f t="shared" si="22"/>
        <v>3.286597911038368</v>
      </c>
      <c r="U165" s="57">
        <f t="shared" si="23"/>
        <v>475</v>
      </c>
      <c r="V165" s="57">
        <f t="shared" si="24"/>
        <v>3.286597911038368</v>
      </c>
      <c r="W165" s="57"/>
      <c r="X165" s="57"/>
      <c r="Y165" s="57"/>
      <c r="Z165" s="57"/>
      <c r="AA165" s="57"/>
      <c r="AB165" s="57"/>
      <c r="AC165" s="57"/>
      <c r="AD165" s="57"/>
    </row>
    <row r="166" spans="2:30" ht="12.75">
      <c r="B166" s="57"/>
      <c r="C166" s="57">
        <v>480</v>
      </c>
      <c r="D166" s="57">
        <f t="shared" si="28"/>
        <v>20.99065643456323</v>
      </c>
      <c r="E166" s="57"/>
      <c r="F166" s="57">
        <f t="shared" si="16"/>
        <v>0.476402442733234</v>
      </c>
      <c r="G166" s="57"/>
      <c r="H166" s="57"/>
      <c r="I166" s="57">
        <f t="shared" si="17"/>
        <v>0.476402442733234</v>
      </c>
      <c r="J166" s="57">
        <f t="shared" si="18"/>
        <v>480</v>
      </c>
      <c r="K166" s="57"/>
      <c r="L166" s="57">
        <f t="shared" si="25"/>
        <v>0</v>
      </c>
      <c r="M166" s="64">
        <f t="shared" si="19"/>
        <v>0</v>
      </c>
      <c r="N166" s="57"/>
      <c r="O166" s="57">
        <f t="shared" si="20"/>
        <v>480</v>
      </c>
      <c r="P166" s="65">
        <f t="shared" si="21"/>
        <v>24.127411199999997</v>
      </c>
      <c r="Q166" s="57"/>
      <c r="R166" s="57"/>
      <c r="S166" s="66">
        <f t="shared" si="26"/>
        <v>24.127411199999997</v>
      </c>
      <c r="T166" s="66">
        <f t="shared" si="22"/>
        <v>3.252362516131718</v>
      </c>
      <c r="U166" s="57">
        <f t="shared" si="23"/>
        <v>480</v>
      </c>
      <c r="V166" s="57">
        <f t="shared" si="24"/>
        <v>3.252362516131718</v>
      </c>
      <c r="W166" s="57"/>
      <c r="X166" s="57"/>
      <c r="Y166" s="57"/>
      <c r="Z166" s="57"/>
      <c r="AA166" s="57"/>
      <c r="AB166" s="57"/>
      <c r="AC166" s="57"/>
      <c r="AD166" s="57"/>
    </row>
    <row r="167" spans="2:30" ht="12.75">
      <c r="B167" s="57"/>
      <c r="C167" s="57">
        <v>485</v>
      </c>
      <c r="D167" s="57">
        <f t="shared" si="28"/>
        <v>21.27396522272194</v>
      </c>
      <c r="E167" s="57"/>
      <c r="F167" s="57">
        <f t="shared" si="16"/>
        <v>0.4700581154151445</v>
      </c>
      <c r="G167" s="57"/>
      <c r="H167" s="57"/>
      <c r="I167" s="57">
        <f t="shared" si="17"/>
        <v>0.4700581154151445</v>
      </c>
      <c r="J167" s="57">
        <f t="shared" si="18"/>
        <v>485</v>
      </c>
      <c r="K167" s="57"/>
      <c r="L167" s="57">
        <f t="shared" si="25"/>
        <v>0</v>
      </c>
      <c r="M167" s="64">
        <f t="shared" si="19"/>
        <v>0</v>
      </c>
      <c r="N167" s="57"/>
      <c r="O167" s="57">
        <f t="shared" si="20"/>
        <v>485</v>
      </c>
      <c r="P167" s="65">
        <f t="shared" si="21"/>
        <v>24.3787384</v>
      </c>
      <c r="Q167" s="57"/>
      <c r="R167" s="57"/>
      <c r="S167" s="66">
        <f t="shared" si="26"/>
        <v>24.3787384</v>
      </c>
      <c r="T167" s="66">
        <f t="shared" si="22"/>
        <v>3.2188330056561334</v>
      </c>
      <c r="U167" s="57">
        <f t="shared" si="23"/>
        <v>485</v>
      </c>
      <c r="V167" s="57">
        <f t="shared" si="24"/>
        <v>3.2188330056561334</v>
      </c>
      <c r="W167" s="57"/>
      <c r="X167" s="57"/>
      <c r="Y167" s="57"/>
      <c r="Z167" s="57"/>
      <c r="AA167" s="57"/>
      <c r="AB167" s="57"/>
      <c r="AC167" s="57"/>
      <c r="AD167" s="57"/>
    </row>
    <row r="168" spans="2:30" ht="12.75">
      <c r="B168" s="57"/>
      <c r="C168" s="57">
        <v>490</v>
      </c>
      <c r="D168" s="57">
        <f t="shared" si="28"/>
        <v>21.55663410508012</v>
      </c>
      <c r="E168" s="57"/>
      <c r="F168" s="57">
        <f t="shared" si="16"/>
        <v>0.46389431444881096</v>
      </c>
      <c r="G168" s="57"/>
      <c r="H168" s="57"/>
      <c r="I168" s="57">
        <f t="shared" si="17"/>
        <v>0.46389431444881096</v>
      </c>
      <c r="J168" s="57">
        <f t="shared" si="18"/>
        <v>490</v>
      </c>
      <c r="K168" s="57"/>
      <c r="L168" s="57">
        <f t="shared" si="25"/>
        <v>0</v>
      </c>
      <c r="M168" s="64">
        <f t="shared" si="19"/>
        <v>0</v>
      </c>
      <c r="N168" s="57"/>
      <c r="O168" s="57">
        <f t="shared" si="20"/>
        <v>490</v>
      </c>
      <c r="P168" s="65">
        <f t="shared" si="21"/>
        <v>24.6300656</v>
      </c>
      <c r="Q168" s="57"/>
      <c r="R168" s="57"/>
      <c r="S168" s="66">
        <f t="shared" si="26"/>
        <v>24.6300656</v>
      </c>
      <c r="T168" s="66">
        <f t="shared" si="22"/>
        <v>3.18598777090454</v>
      </c>
      <c r="U168" s="57">
        <f t="shared" si="23"/>
        <v>490</v>
      </c>
      <c r="V168" s="57">
        <f t="shared" si="24"/>
        <v>3.18598777090454</v>
      </c>
      <c r="W168" s="57"/>
      <c r="X168" s="57"/>
      <c r="Y168" s="57"/>
      <c r="Z168" s="57"/>
      <c r="AA168" s="57"/>
      <c r="AB168" s="57"/>
      <c r="AC168" s="57"/>
      <c r="AD168" s="57"/>
    </row>
    <row r="169" spans="2:30" ht="12.75">
      <c r="B169" s="57"/>
      <c r="C169" s="57">
        <v>495</v>
      </c>
      <c r="D169" s="57">
        <f t="shared" si="28"/>
        <v>21.83868184754115</v>
      </c>
      <c r="E169" s="57"/>
      <c r="F169" s="57">
        <f t="shared" si="16"/>
        <v>0.4579030946011934</v>
      </c>
      <c r="G169" s="57"/>
      <c r="H169" s="57"/>
      <c r="I169" s="57">
        <f t="shared" si="17"/>
        <v>0.4579030946011934</v>
      </c>
      <c r="J169" s="57">
        <f t="shared" si="18"/>
        <v>495</v>
      </c>
      <c r="K169" s="57"/>
      <c r="L169" s="57">
        <f t="shared" si="25"/>
        <v>0</v>
      </c>
      <c r="M169" s="64">
        <f t="shared" si="19"/>
        <v>0</v>
      </c>
      <c r="N169" s="57"/>
      <c r="O169" s="57">
        <f t="shared" si="20"/>
        <v>495</v>
      </c>
      <c r="P169" s="65">
        <f t="shared" si="21"/>
        <v>24.881392799999997</v>
      </c>
      <c r="Q169" s="57"/>
      <c r="R169" s="57"/>
      <c r="S169" s="66">
        <f t="shared" si="26"/>
        <v>24.881392799999997</v>
      </c>
      <c r="T169" s="66">
        <f t="shared" si="22"/>
        <v>3.1538060762489386</v>
      </c>
      <c r="U169" s="57">
        <f t="shared" si="23"/>
        <v>495</v>
      </c>
      <c r="V169" s="57">
        <f t="shared" si="24"/>
        <v>3.1538060762489386</v>
      </c>
      <c r="W169" s="57"/>
      <c r="X169" s="57"/>
      <c r="Y169" s="57"/>
      <c r="Z169" s="57"/>
      <c r="AA169" s="57"/>
      <c r="AB169" s="57"/>
      <c r="AC169" s="57"/>
      <c r="AD169" s="57"/>
    </row>
    <row r="170" spans="2:30" ht="12.75">
      <c r="B170" s="57"/>
      <c r="C170" s="57">
        <v>500</v>
      </c>
      <c r="D170" s="57">
        <f t="shared" si="28"/>
        <v>22.120126504217296</v>
      </c>
      <c r="E170" s="57"/>
      <c r="F170" s="57">
        <f t="shared" si="16"/>
        <v>0.45207698057664625</v>
      </c>
      <c r="G170" s="57"/>
      <c r="H170" s="57"/>
      <c r="I170" s="57">
        <f t="shared" si="17"/>
        <v>0.45207698057664625</v>
      </c>
      <c r="J170" s="57">
        <f t="shared" si="18"/>
        <v>500</v>
      </c>
      <c r="K170" s="57"/>
      <c r="L170" s="57">
        <f t="shared" si="25"/>
        <v>0</v>
      </c>
      <c r="M170" s="64">
        <f t="shared" si="19"/>
        <v>0</v>
      </c>
      <c r="N170" s="57"/>
      <c r="O170" s="57">
        <f t="shared" si="20"/>
        <v>500</v>
      </c>
      <c r="P170" s="65">
        <f t="shared" si="21"/>
        <v>25.13272</v>
      </c>
      <c r="Q170" s="57"/>
      <c r="R170" s="57"/>
      <c r="S170" s="66">
        <f t="shared" si="26"/>
        <v>25.13272</v>
      </c>
      <c r="T170" s="66">
        <f t="shared" si="22"/>
        <v>3.122268015486449</v>
      </c>
      <c r="U170" s="57">
        <f t="shared" si="23"/>
        <v>500</v>
      </c>
      <c r="V170" s="57">
        <f t="shared" si="24"/>
        <v>3.122268015486449</v>
      </c>
      <c r="W170" s="57"/>
      <c r="X170" s="57"/>
      <c r="Y170" s="57"/>
      <c r="Z170" s="57"/>
      <c r="AA170" s="57"/>
      <c r="AB170" s="57"/>
      <c r="AC170" s="57"/>
      <c r="AD170" s="57"/>
    </row>
    <row r="171" spans="2:30" ht="12.7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</row>
    <row r="172" spans="2:30" ht="12.7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</row>
    <row r="173" spans="2:30" ht="12.7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</row>
    <row r="174" spans="2:30" ht="12.7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</row>
    <row r="175" spans="2:30" ht="12.75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</row>
    <row r="176" spans="2:30" ht="12.75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</row>
    <row r="177" spans="2:30" ht="12.7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</row>
    <row r="178" spans="2:30" ht="12.7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</row>
    <row r="179" spans="2:30" ht="12.75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</row>
    <row r="180" spans="2:30" ht="12.75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</row>
    <row r="181" spans="2:30" ht="12.75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</row>
    <row r="182" spans="2:30" ht="12.75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</row>
    <row r="183" spans="2:30" ht="12.75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</row>
    <row r="184" spans="2:30" ht="12.75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</row>
    <row r="185" spans="2:30" ht="12.75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</row>
    <row r="186" spans="2:30" ht="12.75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</row>
    <row r="187" spans="2:30" ht="12.75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</row>
    <row r="188" spans="2:30" ht="12.75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</row>
    <row r="189" spans="2:30" ht="12.75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</row>
    <row r="190" spans="2:30" ht="12.75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</row>
    <row r="191" spans="2:30" ht="12.75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</row>
    <row r="192" spans="2:30" ht="12.75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</row>
    <row r="193" spans="2:30" ht="12.75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</row>
    <row r="194" spans="2:30" ht="12.75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</row>
    <row r="195" spans="2:30" ht="12.75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</row>
    <row r="196" spans="2:30" ht="12.75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</row>
    <row r="197" spans="2:30" ht="12.75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</row>
    <row r="198" spans="2:30" ht="12.75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</row>
    <row r="199" spans="2:30" ht="12.75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</row>
    <row r="200" spans="2:30" ht="12.75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</row>
    <row r="201" spans="2:30" ht="12.75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</row>
    <row r="202" spans="2:30" ht="12.75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</row>
    <row r="203" spans="2:30" ht="12.75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</row>
    <row r="204" spans="2:30" ht="12.75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</row>
    <row r="205" spans="2:30" ht="12.75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</row>
    <row r="206" spans="2:30" ht="12.75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</row>
    <row r="207" spans="2:30" ht="12.75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</row>
    <row r="208" spans="2:30" ht="12.75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</row>
    <row r="209" spans="2:30" ht="12.75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</row>
    <row r="210" spans="2:30" ht="12.75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</row>
    <row r="211" spans="2:30" ht="12.75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</row>
    <row r="212" spans="2:30" ht="12.75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</row>
    <row r="213" spans="2:30" ht="12.75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</row>
    <row r="214" spans="2:30" ht="12.75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</row>
    <row r="215" spans="2:30" ht="12.75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</row>
    <row r="216" spans="2:30" ht="12.75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</row>
    <row r="217" spans="2:30" ht="12.75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</row>
    <row r="218" spans="2:30" ht="12.75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</row>
    <row r="219" spans="2:30" ht="12.75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</row>
    <row r="220" spans="2:30" ht="12.75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</row>
    <row r="221" spans="2:30" ht="12.75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</row>
    <row r="222" spans="2:30" ht="12.75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</row>
    <row r="223" spans="2:30" ht="12.75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</row>
    <row r="224" spans="2:30" ht="12.75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</row>
    <row r="225" spans="2:30" ht="12.75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</row>
    <row r="226" spans="2:30" ht="12.75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</row>
    <row r="227" spans="2:30" ht="12.75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</row>
    <row r="228" spans="2:30" ht="12.75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</row>
    <row r="229" spans="2:30" ht="12.75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</row>
    <row r="230" spans="2:30" ht="12.75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</row>
    <row r="231" spans="2:30" ht="12.75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</row>
    <row r="232" spans="2:30" ht="12.75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</row>
    <row r="233" spans="2:30" ht="12.75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</row>
    <row r="234" spans="2:30" ht="12.75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</row>
    <row r="235" spans="2:30" ht="12.75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</row>
    <row r="236" spans="2:30" ht="12.75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</row>
    <row r="237" spans="2:30" ht="12.75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</row>
    <row r="238" spans="2:30" ht="12.75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</row>
    <row r="239" spans="2:30" ht="12.75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</row>
    <row r="240" spans="2:30" ht="12.75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</row>
    <row r="241" spans="2:30" ht="12.75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</row>
    <row r="242" spans="2:30" ht="12.75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</row>
    <row r="243" spans="2:30" ht="12.75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</row>
    <row r="244" spans="2:30" ht="12.75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</row>
    <row r="245" spans="2:30" ht="12.75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</row>
    <row r="246" spans="2:30" ht="12.75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</row>
    <row r="247" spans="2:30" ht="12.75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</row>
    <row r="248" spans="2:30" ht="12.75"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</row>
    <row r="249" spans="2:30" ht="12.75"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</row>
    <row r="250" spans="2:30" ht="12.75"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</row>
    <row r="251" spans="2:30" ht="12.75"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</row>
    <row r="252" spans="2:30" ht="12.75"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</row>
    <row r="253" spans="2:30" ht="12.75"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</row>
    <row r="254" spans="2:30" ht="12.75"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</row>
    <row r="255" spans="2:30" ht="12.75"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</row>
    <row r="256" spans="2:30" ht="12.75"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</row>
    <row r="257" spans="2:30" ht="12.75"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</row>
    <row r="258" spans="2:30" ht="12.75"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</row>
    <row r="259" spans="2:30" ht="12.75"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</row>
    <row r="260" spans="2:30" ht="12.75"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</row>
    <row r="261" spans="2:30" ht="12.75"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</row>
    <row r="262" spans="2:30" ht="12.75"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</row>
    <row r="263" spans="2:30" ht="12.75"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</row>
    <row r="264" spans="2:30" ht="12.75"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</row>
    <row r="265" spans="2:30" ht="12.75"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</row>
    <row r="266" spans="2:30" ht="12.75"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</row>
    <row r="267" spans="2:30" ht="12.75"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</row>
    <row r="268" spans="2:30" ht="12.75"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</row>
    <row r="269" spans="2:30" ht="12.75"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</row>
    <row r="270" spans="2:30" ht="12.75"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</row>
    <row r="271" spans="2:30" ht="12.75"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</row>
    <row r="272" spans="2:30" ht="12.75"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</row>
    <row r="273" spans="2:30" ht="12.75"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</row>
    <row r="274" spans="2:30" ht="12.75"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</row>
    <row r="275" spans="2:30" ht="12.75"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</row>
    <row r="276" spans="2:30" ht="12.75"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</row>
    <row r="277" spans="2:30" ht="12.75"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</row>
    <row r="278" spans="2:30" ht="12.75"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</row>
    <row r="279" spans="2:30" ht="12.75"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</row>
    <row r="280" spans="2:30" ht="12.75"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</row>
    <row r="281" spans="2:30" ht="12.75"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</row>
    <row r="282" spans="2:30" ht="12.75"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</row>
    <row r="283" spans="2:30" ht="12.75"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</row>
    <row r="284" spans="2:30" ht="12.75"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</row>
    <row r="285" spans="2:30" ht="12.75"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</row>
    <row r="286" spans="2:30" ht="12.75"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</row>
    <row r="287" spans="2:30" ht="12.75"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</row>
    <row r="288" spans="2:30" ht="12.75"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</row>
    <row r="289" spans="2:30" ht="12.75"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</row>
    <row r="290" spans="2:30" ht="12.75"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</row>
    <row r="291" spans="2:30" ht="12.75"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</row>
    <row r="292" spans="2:30" ht="12.75"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</row>
    <row r="293" spans="2:30" ht="12.75"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</row>
    <row r="294" spans="2:30" ht="12.75"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</row>
    <row r="295" spans="2:30" ht="12.75"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</row>
    <row r="296" spans="2:30" ht="12.75"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</row>
    <row r="297" spans="2:30" ht="12.75"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</row>
    <row r="298" spans="2:30" ht="12.75"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</row>
    <row r="299" spans="2:30" ht="12.75"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</row>
    <row r="300" spans="2:30" ht="12.75"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</row>
    <row r="301" spans="2:30" ht="12.75"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</row>
    <row r="302" spans="2:30" ht="12.75"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</row>
    <row r="303" spans="2:30" ht="12.75"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</row>
    <row r="304" spans="2:30" ht="12.75"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</row>
    <row r="305" spans="2:30" ht="12.75"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</row>
    <row r="306" spans="2:30" ht="12.75"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</row>
    <row r="307" spans="2:30" ht="12.75"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</row>
    <row r="308" spans="2:30" ht="12.75"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</row>
    <row r="309" spans="2:30" ht="12.75"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</row>
    <row r="310" spans="2:30" ht="12.75"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</row>
    <row r="311" spans="2:30" ht="12.75"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</row>
    <row r="312" spans="2:30" ht="12.75"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</row>
    <row r="313" spans="2:30" ht="12.75"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</row>
    <row r="314" spans="2:30" ht="12.75"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</row>
    <row r="315" spans="2:30" ht="12.75"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</row>
    <row r="316" spans="2:30" ht="12.75"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</row>
    <row r="317" spans="2:30" ht="12.75"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</row>
    <row r="318" spans="2:30" ht="12.75"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</row>
    <row r="319" spans="2:30" ht="12.75"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</row>
    <row r="320" spans="2:30" ht="12.75"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</row>
    <row r="321" spans="2:30" ht="12.75"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</row>
    <row r="322" spans="2:30" ht="12.75"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</row>
    <row r="323" spans="2:30" ht="12.75"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</row>
    <row r="324" spans="2:30" ht="12.75"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</row>
    <row r="325" spans="2:30" ht="12.75"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</row>
    <row r="326" spans="2:30" ht="12.75"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</row>
    <row r="327" spans="2:30" ht="12.75"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</row>
    <row r="328" spans="2:30" ht="12.75"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</row>
    <row r="329" spans="2:30" ht="12.75"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</row>
    <row r="330" spans="2:30" ht="12.75"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</row>
    <row r="331" spans="2:30" ht="12.75"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</row>
    <row r="332" spans="2:30" ht="12.75"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</row>
    <row r="333" spans="2:30" ht="12.75"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</row>
    <row r="334" spans="2:30" ht="12.75"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</row>
    <row r="335" spans="2:30" ht="12.75"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</row>
    <row r="336" spans="2:30" ht="12.75"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</row>
    <row r="337" spans="2:30" ht="12.75"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</row>
    <row r="338" spans="2:30" ht="12.75"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</row>
    <row r="339" spans="2:30" ht="12.75"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</row>
    <row r="340" spans="2:30" ht="12.75"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</row>
    <row r="341" spans="2:30" ht="12.75"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</row>
    <row r="342" spans="2:30" ht="12.75"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</row>
    <row r="343" spans="2:30" ht="12.75"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</row>
    <row r="344" spans="2:30" ht="12.75"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</row>
    <row r="345" spans="2:30" ht="12.75"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</row>
    <row r="346" spans="2:30" ht="12.75"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</row>
    <row r="347" spans="2:30" ht="12.75"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</row>
    <row r="348" spans="2:30" ht="12.75"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</row>
    <row r="349" spans="2:30" ht="12.75"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</row>
    <row r="350" spans="2:30" ht="12.75"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</row>
    <row r="351" spans="2:30" ht="12.75"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</row>
    <row r="352" spans="2:30" ht="12.75"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</row>
    <row r="353" spans="2:30" ht="12.75"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</row>
    <row r="354" spans="2:30" ht="12.75"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</row>
    <row r="355" spans="2:30" ht="12.75"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</row>
    <row r="356" spans="2:30" ht="12.75"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</row>
    <row r="357" spans="2:30" ht="12.75"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</row>
    <row r="358" spans="2:30" ht="12.75"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</row>
    <row r="359" spans="2:30" ht="12.75"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</row>
    <row r="360" spans="2:30" ht="12.75"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</row>
    <row r="361" spans="2:30" ht="12.75"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</row>
    <row r="362" spans="2:30" ht="12.75"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</row>
    <row r="363" spans="2:30" ht="12.75"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</row>
    <row r="364" spans="2:30" ht="12.75"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</row>
    <row r="365" spans="2:30" ht="12.75"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</row>
    <row r="366" spans="2:30" ht="12.75"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</row>
    <row r="367" spans="2:30" ht="12.75"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</row>
    <row r="368" spans="2:30" ht="12.75"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</row>
    <row r="369" spans="2:30" ht="12.75"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</row>
    <row r="370" spans="2:30" ht="12.75"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</row>
    <row r="371" spans="2:30" ht="12.75"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</row>
    <row r="372" spans="2:30" ht="12.75"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</row>
    <row r="373" spans="2:30" ht="12.75"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</row>
    <row r="374" spans="2:30" ht="12.75"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</row>
    <row r="375" spans="2:30" ht="12.75"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</row>
    <row r="376" spans="2:30" ht="12.75"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</row>
    <row r="377" spans="2:30" ht="12.75"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</row>
    <row r="378" spans="2:30" ht="12.75"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</row>
    <row r="379" spans="2:30" ht="12.75"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</row>
    <row r="380" spans="2:30" ht="12.75"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</row>
    <row r="381" spans="2:30" ht="12.75"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</row>
    <row r="382" spans="2:30" ht="12.75"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</row>
    <row r="383" spans="2:30" ht="12.75"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</row>
    <row r="384" spans="2:30" ht="12.75"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</row>
    <row r="385" spans="2:30" ht="12.75"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</row>
    <row r="386" spans="2:30" ht="12.75"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</row>
    <row r="387" spans="2:30" ht="12.75"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</row>
    <row r="388" spans="2:30" ht="12.75"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</row>
    <row r="389" spans="2:30" ht="12.75"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</row>
    <row r="390" spans="2:30" ht="12.75"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</row>
    <row r="391" spans="2:30" ht="12.75"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</row>
    <row r="392" spans="2:30" ht="12.75"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</row>
    <row r="393" spans="2:30" ht="12.75"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</row>
    <row r="394" spans="2:30" ht="12.75"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</row>
    <row r="395" spans="2:30" ht="12.75"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</row>
    <row r="396" spans="2:30" ht="12.75"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</row>
    <row r="397" spans="2:30" ht="12.75"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</row>
    <row r="398" spans="2:30" ht="12.75"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</row>
    <row r="399" spans="2:30" ht="12.75"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</row>
    <row r="400" spans="2:30" ht="12.75"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</row>
    <row r="401" spans="2:30" ht="12.75"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</row>
    <row r="402" spans="2:30" ht="12.75"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</row>
    <row r="403" spans="2:30" ht="12.75"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</row>
    <row r="404" spans="2:30" ht="12.75"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</row>
    <row r="405" spans="2:30" ht="12.75"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</row>
    <row r="406" spans="2:30" ht="12.75"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</row>
    <row r="407" spans="2:30" ht="12.75"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</row>
    <row r="408" spans="2:30" ht="12.75"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</row>
    <row r="409" spans="2:30" ht="12.75"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</row>
    <row r="410" spans="2:30" ht="12.75"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</row>
    <row r="411" spans="2:30" ht="12.75"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</row>
    <row r="412" spans="2:30" ht="12.75"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</row>
    <row r="413" spans="2:30" ht="12.75"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</row>
    <row r="414" spans="2:30" ht="12.75"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</row>
    <row r="415" spans="2:30" ht="12.75"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</row>
    <row r="416" spans="2:30" ht="12.75"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</row>
    <row r="417" spans="2:30" ht="12.75"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</row>
    <row r="418" spans="2:30" ht="12.75"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</row>
    <row r="419" spans="2:30" ht="12.75"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</row>
    <row r="420" spans="2:30" ht="12.75"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</row>
    <row r="421" spans="2:30" ht="12.75"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</row>
    <row r="422" spans="2:30" ht="12.75"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</row>
    <row r="423" spans="2:30" ht="12.75"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</row>
    <row r="424" spans="2:30" ht="12.75"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</row>
    <row r="425" spans="2:30" ht="12.75"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</row>
    <row r="426" spans="2:30" ht="12.75"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</row>
    <row r="427" spans="2:30" ht="12.75"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</row>
    <row r="428" spans="2:30" ht="12.75"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</row>
    <row r="429" spans="2:30" ht="12.75"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</row>
    <row r="430" spans="2:30" ht="12.75"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</row>
    <row r="431" spans="2:30" ht="12.75"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</row>
    <row r="432" spans="2:30" ht="12.75"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</row>
    <row r="433" spans="2:30" ht="12.75"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</row>
    <row r="434" spans="2:30" ht="12.75"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</row>
    <row r="435" spans="2:30" ht="12.75"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</row>
    <row r="436" spans="2:30" ht="12.75"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</row>
    <row r="437" spans="2:30" ht="12.75"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</row>
    <row r="438" spans="2:30" ht="12.75"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</row>
    <row r="439" spans="2:30" ht="12.75"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</row>
    <row r="440" spans="2:30" ht="12.75"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</row>
    <row r="441" spans="2:30" ht="12.75"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</row>
    <row r="442" spans="2:30" ht="12.75"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</row>
    <row r="443" spans="2:30" ht="12.75"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</row>
    <row r="444" spans="2:30" ht="12.75"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</row>
    <row r="445" spans="2:30" ht="12.75"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</row>
    <row r="446" spans="2:30" ht="12.75"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</row>
    <row r="447" spans="2:30" ht="12.75"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</row>
    <row r="448" spans="2:30" ht="12.75"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</row>
    <row r="449" spans="2:30" ht="12.75"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</row>
    <row r="450" spans="2:30" ht="12.75"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</row>
    <row r="451" spans="2:30" ht="12.75"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</row>
    <row r="452" spans="2:30" ht="12.75"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</row>
    <row r="453" spans="2:30" ht="12.75"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</row>
    <row r="454" spans="2:30" ht="12.75"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</row>
    <row r="455" spans="2:30" ht="12.75"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</row>
    <row r="456" spans="2:30" ht="12.75"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</row>
    <row r="457" spans="2:30" ht="12.75"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</row>
    <row r="458" spans="2:30" ht="12.75"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</row>
    <row r="459" spans="2:30" ht="12.75"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</row>
    <row r="460" spans="2:30" ht="12.75"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</row>
    <row r="461" spans="2:30" ht="12.75"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</row>
    <row r="462" spans="2:30" ht="12.75"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</row>
    <row r="463" spans="2:30" ht="12.75"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</row>
    <row r="464" spans="2:30" ht="12.75"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</row>
    <row r="465" spans="2:30" ht="12.75"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</row>
    <row r="466" spans="2:30" ht="12.75"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</row>
    <row r="467" spans="2:30" ht="12.75"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</row>
    <row r="468" spans="2:30" ht="12.75"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</row>
    <row r="469" spans="2:30" ht="12.75"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</row>
    <row r="470" spans="2:30" ht="12.75"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</row>
    <row r="471" spans="2:30" ht="12.75"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</row>
    <row r="472" spans="2:30" ht="12.75"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</row>
    <row r="473" spans="2:30" ht="12.75"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</row>
    <row r="474" spans="2:30" ht="12.75"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</row>
    <row r="475" spans="2:30" ht="12.75"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</row>
    <row r="476" spans="2:30" ht="12.75"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</row>
    <row r="477" spans="2:30" ht="12.75"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</row>
    <row r="478" spans="2:30" ht="12.75"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</row>
    <row r="479" spans="2:30" ht="12.75"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</row>
    <row r="480" spans="2:30" ht="12.75"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</row>
    <row r="481" spans="2:30" ht="12.75"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</row>
    <row r="482" spans="2:30" ht="12.75"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</row>
    <row r="483" spans="2:30" ht="12.75"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</row>
    <row r="484" spans="2:30" ht="12.75"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</row>
    <row r="485" spans="2:30" ht="12.75"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</row>
    <row r="486" spans="2:30" ht="12.75"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</row>
    <row r="487" spans="2:30" ht="12.75"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</row>
    <row r="488" spans="2:30" ht="12.75"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</row>
    <row r="489" spans="2:30" ht="12.75"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</row>
    <row r="490" spans="2:30" ht="12.75"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</row>
    <row r="491" spans="2:30" ht="12.75"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</row>
    <row r="492" spans="2:30" ht="12.75"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</row>
    <row r="493" spans="2:30" ht="12.75"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</row>
    <row r="494" spans="2:30" ht="12.75"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</row>
    <row r="495" spans="2:30" ht="12.75"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</row>
    <row r="496" spans="2:30" ht="12.75"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</row>
    <row r="497" spans="2:30" ht="12.75"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</row>
    <row r="498" spans="2:30" ht="12.75"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</row>
    <row r="499" spans="2:30" ht="12.75"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</row>
    <row r="500" spans="2:30" ht="12.75"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</row>
    <row r="501" spans="2:30" ht="12.75"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</row>
    <row r="502" spans="2:30" ht="12.75"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</row>
    <row r="503" spans="2:30" ht="12.75"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</row>
    <row r="504" spans="2:30" ht="12.75"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</row>
    <row r="505" spans="2:30" ht="12.75"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</row>
    <row r="506" spans="2:30" ht="12.75"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</row>
    <row r="507" spans="2:30" ht="12.75"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</row>
    <row r="508" spans="2:30" ht="12.75"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</row>
    <row r="509" spans="2:30" ht="12.75"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</row>
    <row r="510" spans="2:30" ht="12.75"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</row>
    <row r="511" spans="2:30" ht="12.75"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</row>
    <row r="512" spans="2:30" ht="12.75"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</row>
    <row r="513" spans="2:30" ht="12.75"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</row>
    <row r="514" spans="2:30" ht="12.75"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</row>
    <row r="515" spans="2:30" ht="12.75"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</row>
    <row r="516" spans="2:30" ht="12.75"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</row>
    <row r="517" spans="2:30" ht="12.75"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</row>
    <row r="518" spans="2:30" ht="12.75"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</row>
    <row r="519" spans="2:30" ht="12.75"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</row>
    <row r="520" spans="2:30" ht="12.75"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</row>
    <row r="521" spans="2:30" ht="12.75"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</row>
    <row r="522" spans="2:30" ht="12.75"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</row>
    <row r="523" spans="2:30" ht="12.75"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</row>
    <row r="524" spans="2:30" ht="12.75"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</row>
    <row r="525" spans="2:30" ht="12.75"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</row>
    <row r="526" spans="2:30" ht="12.75"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</row>
    <row r="527" spans="2:30" ht="12.75"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</row>
    <row r="528" spans="2:30" ht="12.75"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</row>
    <row r="529" spans="2:30" ht="12.75"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</row>
    <row r="530" spans="2:30" ht="12.75"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</row>
    <row r="531" spans="2:30" ht="12.75"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</row>
    <row r="532" spans="2:30" ht="12.75"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</row>
    <row r="533" spans="2:30" ht="12.75"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</row>
    <row r="534" spans="2:30" ht="12.75"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</row>
    <row r="535" spans="2:30" ht="12.75"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</row>
    <row r="536" spans="2:30" ht="12.75"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</row>
    <row r="537" spans="2:30" ht="12.75"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</row>
    <row r="538" spans="2:30" ht="12.75"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</row>
    <row r="539" spans="2:30" ht="12.75"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</row>
    <row r="540" spans="2:30" ht="12.75"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</row>
    <row r="541" spans="2:30" ht="12.75"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</row>
    <row r="542" spans="2:30" ht="12.75"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</row>
    <row r="543" spans="2:30" ht="12.75"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</row>
    <row r="544" spans="2:30" ht="12.75"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</row>
    <row r="545" spans="2:30" ht="12.75"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</row>
    <row r="546" spans="2:30" ht="12.75"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</row>
    <row r="547" spans="2:30" ht="12.75"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</row>
    <row r="548" spans="2:30" ht="12.75"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</row>
    <row r="549" spans="2:30" ht="12.75"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</row>
    <row r="550" spans="2:30" ht="12.75"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</row>
    <row r="551" spans="2:30" ht="12.75"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</row>
    <row r="552" spans="2:30" ht="12.75"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</row>
    <row r="553" spans="2:30" ht="12.75"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</row>
    <row r="554" spans="2:30" ht="12.75"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</row>
    <row r="555" spans="2:30" ht="12.75"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</row>
    <row r="556" spans="2:30" ht="12.75"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</row>
    <row r="557" spans="2:30" ht="12.75"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</row>
    <row r="558" spans="2:30" ht="12.75"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</row>
    <row r="559" spans="2:30" ht="12.75"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</row>
    <row r="560" spans="2:30" ht="12.75"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</row>
    <row r="561" spans="2:30" ht="12.75"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</row>
    <row r="562" spans="2:30" ht="12.75"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</row>
    <row r="563" spans="2:30" ht="12.75"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</row>
    <row r="564" spans="2:30" ht="12.75"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</row>
    <row r="565" spans="2:30" ht="12.75"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</row>
    <row r="566" spans="2:30" ht="12.75"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</row>
    <row r="567" spans="2:30" ht="12.75"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</row>
    <row r="568" spans="2:30" ht="12.75"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</row>
    <row r="569" spans="2:30" ht="12.75"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</row>
    <row r="570" spans="2:30" ht="12.75"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</row>
    <row r="571" spans="2:30" ht="12.75"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</row>
    <row r="572" spans="2:30" ht="12.75"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</row>
    <row r="573" spans="2:30" ht="12.75"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</row>
    <row r="574" spans="2:30" ht="12.75"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</row>
    <row r="575" spans="2:30" ht="12.75"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</row>
    <row r="576" spans="2:30" ht="12.75"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</row>
    <row r="577" spans="2:30" ht="12.75"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</row>
    <row r="578" spans="2:30" ht="12.75"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</row>
    <row r="579" spans="2:30" ht="12.75"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</row>
    <row r="580" spans="2:30" ht="12.75"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</row>
    <row r="581" spans="2:30" ht="12.75"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</row>
    <row r="582" spans="2:30" ht="12.75"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</row>
    <row r="583" spans="2:30" ht="12.75"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</row>
    <row r="584" spans="2:30" ht="12.75"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</row>
    <row r="585" spans="2:30" ht="12.75"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</row>
    <row r="586" spans="2:30" ht="12.75"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</row>
    <row r="587" spans="2:30" ht="12.75"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</row>
    <row r="588" spans="2:30" ht="12.75"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</row>
    <row r="589" spans="2:30" ht="12.75"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</row>
    <row r="590" spans="2:30" ht="12.75"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</row>
    <row r="591" spans="2:30" ht="12.75"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</row>
    <row r="592" spans="2:30" ht="12.75"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</row>
    <row r="593" spans="2:30" ht="12.75"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</row>
    <row r="594" spans="2:30" ht="12.75"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</row>
    <row r="595" spans="2:30" ht="12.75"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</row>
    <row r="596" spans="2:30" ht="12.75"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</row>
    <row r="597" spans="2:30" ht="12.75"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</row>
    <row r="598" spans="2:30" ht="12.75"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</row>
    <row r="599" spans="2:30" ht="12.75"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</row>
    <row r="600" spans="2:30" ht="12.75"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</row>
    <row r="601" spans="2:30" ht="12.75"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</row>
    <row r="602" spans="2:30" ht="12.75"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</row>
    <row r="603" spans="2:30" ht="12.75"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</row>
    <row r="604" spans="2:30" ht="12.75"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</row>
    <row r="605" spans="2:30" ht="12.75"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</row>
    <row r="606" spans="2:30" ht="12.75"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</row>
    <row r="607" spans="2:30" ht="12.75"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</row>
    <row r="608" spans="2:30" ht="12.75"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</row>
    <row r="609" spans="2:30" ht="12.75"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</row>
    <row r="610" spans="2:30" ht="12.75"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</row>
    <row r="611" spans="2:30" ht="12.75"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</row>
    <row r="612" spans="2:30" ht="12.75"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</row>
    <row r="613" spans="2:30" ht="12.75"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</row>
    <row r="614" spans="2:30" ht="12.75"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</row>
    <row r="615" spans="2:30" ht="12.75"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</row>
    <row r="616" spans="2:30" ht="12.75"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</row>
    <row r="617" spans="2:30" ht="12.75"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</row>
    <row r="618" spans="2:30" ht="12.75"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</row>
    <row r="619" spans="2:30" ht="12.75"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</row>
    <row r="620" spans="2:30" ht="12.75"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</row>
    <row r="621" spans="2:30" ht="12.75"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</row>
    <row r="622" spans="2:30" ht="12.75"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</row>
    <row r="623" spans="2:30" ht="12.75"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</row>
    <row r="624" spans="2:30" ht="12.75"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</row>
    <row r="625" spans="2:30" ht="12.75"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</row>
    <row r="626" spans="2:30" ht="12.75"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</row>
    <row r="627" spans="2:30" ht="12.75"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</row>
    <row r="628" spans="2:30" ht="12.75"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</row>
    <row r="629" spans="2:30" ht="12.75"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</row>
    <row r="630" spans="2:30" ht="12.75"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</row>
    <row r="631" spans="2:30" ht="12.75"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</row>
    <row r="632" spans="2:30" ht="12.75"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</row>
    <row r="633" spans="2:30" ht="12.75"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</row>
    <row r="634" spans="2:30" ht="12.75"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</row>
    <row r="635" spans="2:30" ht="12.75"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</row>
    <row r="636" spans="2:30" ht="12.75"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</row>
    <row r="637" spans="2:30" ht="12.75"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</row>
    <row r="638" spans="2:30" ht="12.75"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</row>
    <row r="639" spans="2:30" ht="12.75"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</row>
    <row r="640" spans="2:30" ht="12.75"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</row>
    <row r="641" spans="2:30" ht="12.75"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</row>
    <row r="642" spans="2:30" ht="12.75"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</row>
    <row r="643" spans="2:30" ht="12.75"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</row>
    <row r="644" spans="2:30" ht="12.75"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</row>
    <row r="645" spans="2:30" ht="12.75"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</row>
    <row r="646" spans="2:30" ht="12.75"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</row>
    <row r="647" spans="2:30" ht="12.75"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</row>
    <row r="648" spans="2:30" ht="12.75"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</row>
    <row r="649" spans="2:30" ht="12.75"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</row>
    <row r="650" spans="2:30" ht="12.75"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</row>
    <row r="651" spans="2:30" ht="12.75"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</row>
    <row r="652" spans="2:30" ht="12.75"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</row>
    <row r="653" spans="2:30" ht="12.75"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</row>
    <row r="654" spans="2:30" ht="12.75"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</row>
    <row r="655" spans="2:30" ht="12.75"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</row>
    <row r="656" spans="2:30" ht="12.75"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</row>
    <row r="657" spans="2:30" ht="12.75"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</row>
    <row r="658" spans="2:30" ht="12.75"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</row>
    <row r="659" spans="2:30" ht="12.75"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</row>
    <row r="660" spans="2:30" ht="12.75"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</row>
    <row r="661" spans="2:30" ht="12.75"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</row>
    <row r="662" spans="2:30" ht="12.75"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</row>
    <row r="663" spans="2:30" ht="12.75"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</row>
    <row r="664" spans="2:30" ht="12.75"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</row>
    <row r="665" spans="2:30" ht="12.75"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</row>
    <row r="666" spans="2:30" ht="12.75"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</row>
    <row r="667" spans="2:30" ht="12.75"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</row>
    <row r="668" spans="2:30" ht="12.75"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</row>
    <row r="669" spans="2:30" ht="12.75"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</row>
    <row r="670" spans="2:30" ht="12.75"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</row>
    <row r="671" spans="2:30" ht="12.75"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</row>
    <row r="672" spans="2:30" ht="12.75"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</row>
    <row r="673" spans="2:30" ht="12.75"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</row>
    <row r="674" spans="2:30" ht="12.75"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</row>
    <row r="675" spans="2:30" ht="12.75"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</row>
    <row r="676" spans="2:30" ht="12.75"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</row>
    <row r="677" spans="2:30" ht="12.75"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</row>
    <row r="678" spans="2:30" ht="12.75"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</row>
    <row r="679" spans="2:30" ht="12.75"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</row>
    <row r="680" spans="2:30" ht="12.75"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</row>
    <row r="681" spans="2:30" ht="12.75"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</row>
    <row r="682" spans="2:30" ht="12.75"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</row>
    <row r="683" spans="2:30" ht="12.75"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</row>
    <row r="684" spans="2:30" ht="12.75"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</row>
    <row r="685" spans="2:30" ht="12.75"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</row>
    <row r="686" spans="2:30" ht="12.75"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</row>
    <row r="687" spans="2:30" ht="12.75"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</row>
    <row r="688" spans="2:30" ht="12.75"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</row>
    <row r="689" spans="2:30" ht="12.75"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</row>
    <row r="690" spans="2:30" ht="12.75"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</row>
    <row r="691" spans="2:30" ht="12.75"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</row>
    <row r="692" spans="2:30" ht="12.75"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</row>
    <row r="693" spans="2:30" ht="12.75"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</row>
    <row r="694" spans="2:30" ht="12.75"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</row>
    <row r="695" spans="2:30" ht="12.75"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</row>
    <row r="696" spans="2:30" ht="12.75"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</row>
    <row r="697" spans="2:30" ht="12.75"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</row>
    <row r="698" spans="2:30" ht="12.75"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</row>
    <row r="699" spans="2:30" ht="12.75"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</row>
    <row r="700" spans="2:30" ht="12.75"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</row>
    <row r="701" spans="2:30" ht="12.75"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</row>
    <row r="702" spans="2:30" ht="12.75"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</row>
    <row r="703" spans="2:30" ht="12.75"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</row>
    <row r="704" spans="2:30" ht="12.75"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</row>
    <row r="705" spans="2:30" ht="12.75"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</row>
    <row r="706" spans="2:30" ht="12.75"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</row>
    <row r="707" spans="2:30" ht="12.75"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</row>
    <row r="708" spans="2:30" ht="12.75"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</row>
    <row r="709" spans="2:30" ht="12.75"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</row>
    <row r="710" spans="2:30" ht="12.75"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</row>
    <row r="711" spans="2:30" ht="12.75"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</row>
    <row r="712" spans="2:30" ht="12.75"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</row>
    <row r="713" spans="2:30" ht="12.75"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</row>
    <row r="714" spans="2:30" ht="12.75"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</row>
    <row r="715" spans="2:30" ht="12.75"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</row>
    <row r="716" spans="2:30" ht="12.75"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</row>
    <row r="717" spans="2:30" ht="12.75"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</row>
    <row r="718" spans="2:30" ht="12.75"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</row>
    <row r="719" spans="2:30" ht="12.75"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</row>
    <row r="720" spans="2:30" ht="12.75"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</row>
    <row r="721" spans="2:30" ht="12.75"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</row>
    <row r="722" spans="2:30" ht="12.75"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</row>
    <row r="723" spans="2:30" ht="12.75"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</row>
    <row r="724" spans="2:30" ht="12.75"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</row>
    <row r="725" spans="2:30" ht="12.75"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</row>
    <row r="726" spans="2:30" ht="12.75"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</row>
    <row r="727" spans="2:30" ht="12.75"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</row>
    <row r="728" spans="2:30" ht="12.75"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</row>
    <row r="729" spans="2:30" ht="12.75"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</row>
    <row r="730" spans="2:30" ht="12.75"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</row>
    <row r="731" spans="2:30" ht="12.75"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</row>
    <row r="732" spans="2:30" ht="12.75"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</row>
    <row r="733" spans="2:30" ht="12.75"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</row>
    <row r="734" spans="2:30" ht="12.75"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</row>
    <row r="735" spans="2:30" ht="12.75"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</row>
    <row r="736" spans="2:30" ht="12.75"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</row>
    <row r="737" spans="2:30" ht="12.75"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</row>
    <row r="738" spans="2:30" ht="12.75"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</row>
    <row r="739" spans="2:30" ht="12.75"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</row>
    <row r="740" spans="2:30" ht="12.75"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</row>
    <row r="741" spans="2:30" ht="12.75"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</row>
    <row r="742" spans="2:30" ht="12.75"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</row>
    <row r="743" spans="2:30" ht="12.75"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</row>
    <row r="744" spans="2:30" ht="12.75"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</row>
    <row r="745" spans="2:30" ht="12.75"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</row>
    <row r="746" spans="2:30" ht="12.75"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</row>
    <row r="747" spans="2:30" ht="12.75"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</row>
    <row r="748" spans="2:30" ht="12.75"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</row>
    <row r="749" spans="2:30" ht="12.75"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</row>
    <row r="750" spans="2:30" ht="12.75"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</row>
    <row r="751" spans="2:30" ht="12.75"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</row>
    <row r="752" spans="2:30" ht="12.75"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</row>
    <row r="753" spans="2:30" ht="12.75"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</row>
    <row r="754" spans="2:30" ht="12.75"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</row>
    <row r="755" spans="2:30" ht="12.75"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</row>
    <row r="756" spans="2:30" ht="12.75"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</row>
    <row r="757" spans="2:30" ht="12.75"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</row>
    <row r="758" spans="2:30" ht="12.75"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</row>
    <row r="759" spans="2:30" ht="12.75"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</row>
    <row r="760" spans="2:30" ht="12.75"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</row>
    <row r="761" spans="2:30" ht="12.75"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</row>
    <row r="762" spans="2:30" ht="12.75"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</row>
    <row r="763" spans="2:30" ht="12.75"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</row>
    <row r="764" spans="2:30" ht="12.75"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</row>
    <row r="765" spans="2:30" ht="12.75"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</row>
    <row r="766" spans="2:30" ht="12.75"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</row>
    <row r="767" spans="2:30" ht="12.75"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</row>
    <row r="768" spans="2:30" ht="12.75"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</row>
    <row r="769" spans="2:30" ht="12.75"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</row>
    <row r="770" spans="2:30" ht="12.75"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</row>
    <row r="771" spans="2:30" ht="12.75"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</row>
    <row r="772" spans="2:30" ht="12.75"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</row>
    <row r="773" spans="2:30" ht="12.75"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</row>
    <row r="774" spans="2:30" ht="12.75"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</row>
    <row r="775" spans="2:30" ht="12.75"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</row>
    <row r="776" spans="2:30" ht="12.75"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</row>
    <row r="777" spans="2:30" ht="12.75"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</row>
    <row r="778" spans="2:30" ht="12.75"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</row>
    <row r="779" spans="2:30" ht="12.75"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</row>
    <row r="780" spans="2:30" ht="12.75"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</row>
    <row r="781" spans="2:30" ht="12.75"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</row>
    <row r="782" spans="2:30" ht="12.75"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</row>
    <row r="783" spans="2:30" ht="12.75"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</row>
    <row r="784" spans="2:30" ht="12.75"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</row>
    <row r="785" spans="2:30" ht="12.75"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</row>
    <row r="786" spans="2:30" ht="12.75"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</row>
    <row r="787" spans="2:30" ht="12.75"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</row>
    <row r="788" spans="2:30" ht="12.75"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</row>
    <row r="789" spans="2:30" ht="12.75"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</row>
    <row r="790" spans="2:30" ht="12.75"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</row>
    <row r="791" spans="2:30" ht="12.75"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</row>
    <row r="792" spans="2:30" ht="12.75"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</row>
    <row r="793" spans="2:30" ht="12.75"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</row>
    <row r="794" spans="2:30" ht="12.75"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</row>
    <row r="795" spans="2:30" ht="12.75"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</row>
    <row r="796" spans="2:30" ht="12.75"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</row>
    <row r="797" spans="2:30" ht="12.75"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</row>
    <row r="798" spans="2:30" ht="12.75"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</row>
    <row r="799" spans="2:30" ht="12.75"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</row>
    <row r="800" spans="2:30" ht="12.75"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</row>
    <row r="801" spans="2:30" ht="12.75"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</row>
    <row r="802" spans="2:30" ht="12.75"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</row>
    <row r="803" spans="2:30" ht="12.75"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</row>
    <row r="804" spans="2:30" ht="12.75"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</row>
    <row r="805" spans="2:30" ht="12.75"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</row>
    <row r="806" spans="2:30" ht="12.75"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</row>
    <row r="807" spans="2:30" ht="12.75"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</row>
    <row r="808" spans="2:30" ht="12.75"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</row>
    <row r="809" spans="2:30" ht="12.75"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</row>
    <row r="810" spans="2:30" ht="12.75"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</row>
    <row r="811" spans="2:30" ht="12.75"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</row>
    <row r="812" spans="2:30" ht="12.75"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</row>
    <row r="813" spans="2:30" ht="12.75"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</row>
    <row r="814" spans="2:30" ht="12.75"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</row>
    <row r="815" spans="2:30" ht="12.75"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</row>
    <row r="816" spans="2:30" ht="12.75"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</row>
    <row r="817" spans="2:30" ht="12.75"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</row>
    <row r="818" spans="2:30" ht="12.75"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</row>
    <row r="819" spans="2:30" ht="12.75"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</row>
    <row r="820" spans="2:30" ht="12.75"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</row>
    <row r="821" spans="2:30" ht="12.75"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</row>
    <row r="822" spans="2:30" ht="12.75"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</row>
    <row r="823" spans="2:30" ht="12.75"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</row>
    <row r="824" spans="2:30" ht="12.75"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</row>
    <row r="825" spans="2:30" ht="12.75"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</row>
    <row r="826" spans="2:30" ht="12.75"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</row>
    <row r="827" spans="2:30" ht="12.75"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</row>
    <row r="828" spans="2:30" ht="12.75"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</row>
    <row r="829" spans="2:30" ht="12.75"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</row>
    <row r="830" spans="2:30" ht="12.75"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</row>
    <row r="831" spans="2:30" ht="12.75"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</row>
    <row r="832" spans="2:30" ht="12.75"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</row>
    <row r="833" spans="2:30" ht="12.75"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</row>
    <row r="834" spans="2:30" ht="12.75"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</row>
    <row r="835" spans="2:30" ht="12.75"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</row>
    <row r="836" spans="2:30" ht="12.75"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</row>
    <row r="837" spans="2:30" ht="12.75"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</row>
    <row r="838" spans="2:30" ht="12.75"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</row>
    <row r="839" spans="2:30" ht="12.75"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</row>
    <row r="840" spans="2:30" ht="12.75"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</row>
    <row r="841" spans="2:30" ht="12.75"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</row>
    <row r="842" spans="2:30" ht="12.75"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</row>
    <row r="843" spans="2:30" ht="12.75"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</row>
    <row r="844" spans="2:30" ht="12.75"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</row>
    <row r="845" spans="2:30" ht="12.75"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</row>
    <row r="846" spans="2:30" ht="12.75"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</row>
    <row r="847" spans="2:30" ht="12.75"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</row>
    <row r="848" spans="2:30" ht="12.75"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</row>
    <row r="849" spans="2:30" ht="12.75"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</row>
    <row r="850" spans="2:30" ht="12.75"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</row>
    <row r="851" spans="2:30" ht="12.75"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</row>
    <row r="852" spans="2:30" ht="12.75"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</row>
    <row r="853" spans="2:30" ht="12.75"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</row>
    <row r="854" spans="2:30" ht="12.75"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</row>
    <row r="855" spans="2:30" ht="12.75"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</row>
    <row r="856" spans="2:30" ht="12.75"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</row>
    <row r="857" spans="2:30" ht="12.75"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</row>
    <row r="858" spans="2:30" ht="12.75"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</row>
    <row r="859" spans="2:30" ht="12.75"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</row>
    <row r="860" spans="2:30" ht="12.75"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</row>
    <row r="861" spans="2:30" ht="12.75"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</row>
    <row r="862" spans="2:30" ht="12.75"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</row>
    <row r="863" spans="2:30" ht="12.75"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</row>
    <row r="864" spans="2:30" ht="12.75"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</row>
    <row r="865" spans="2:30" ht="12.75"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</row>
    <row r="866" spans="2:30" ht="12.75"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</row>
    <row r="867" spans="2:30" ht="12.75"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</row>
    <row r="868" spans="2:30" ht="12.75"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</row>
    <row r="869" spans="2:30" ht="12.75"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</row>
    <row r="870" spans="2:30" ht="12.75"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</row>
    <row r="871" spans="2:30" ht="12.75"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</row>
    <row r="872" spans="2:30" ht="12.75"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</row>
    <row r="873" spans="2:30" ht="12.75"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</row>
    <row r="874" spans="2:30" ht="12.75"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</row>
    <row r="875" spans="2:30" ht="12.75"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</row>
    <row r="876" spans="2:30" ht="12.75"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</row>
    <row r="877" spans="2:30" ht="12.75"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</row>
    <row r="878" spans="2:30" ht="12.75"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</row>
    <row r="879" spans="2:30" ht="12.75"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</row>
    <row r="880" spans="2:30" ht="12.75"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</row>
    <row r="881" spans="2:30" ht="12.75"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</row>
    <row r="882" spans="2:30" ht="12.75"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</row>
    <row r="883" spans="2:30" ht="12.75"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</row>
    <row r="884" spans="2:30" ht="12.75"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</row>
    <row r="885" spans="2:30" ht="12.75"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</row>
    <row r="886" spans="2:30" ht="12.75"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</row>
    <row r="887" spans="2:30" ht="12.75"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</row>
    <row r="888" spans="2:30" ht="12.75"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</row>
    <row r="889" spans="2:30" ht="12.75"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</row>
    <row r="890" spans="2:30" ht="12.75"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</row>
    <row r="891" spans="2:30" ht="12.75"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</row>
    <row r="892" spans="2:30" ht="12.75"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</row>
    <row r="893" spans="2:30" ht="12.75"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</row>
    <row r="894" spans="2:30" ht="12.75"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</row>
    <row r="895" spans="2:30" ht="12.75"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</row>
    <row r="896" spans="2:30" ht="12.75"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</row>
    <row r="897" spans="2:30" ht="12.75"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</row>
    <row r="898" spans="2:30" ht="12.75"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</row>
    <row r="899" spans="2:30" ht="12.75"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</row>
    <row r="900" spans="2:30" ht="12.75"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</row>
    <row r="901" spans="2:30" ht="12.75"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</row>
    <row r="902" spans="2:30" ht="12.75"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</row>
    <row r="903" spans="2:30" ht="12.75"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</row>
    <row r="904" spans="2:30" ht="12.75"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</row>
    <row r="905" spans="2:30" ht="12.75"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</row>
    <row r="906" spans="2:30" ht="12.75"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</row>
    <row r="907" spans="2:30" ht="12.75"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</row>
    <row r="908" spans="2:30" ht="12.75"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</row>
    <row r="909" spans="2:30" ht="12.75"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</row>
    <row r="910" spans="2:30" ht="12.75"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</row>
    <row r="911" spans="2:30" ht="12.75"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</row>
    <row r="912" spans="2:30" ht="12.75"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</row>
    <row r="913" spans="2:30" ht="12.75"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</row>
    <row r="914" spans="2:30" ht="12.75"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</row>
    <row r="915" spans="2:30" ht="12.75"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</row>
    <row r="916" spans="2:30" ht="12.75"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</row>
    <row r="917" spans="2:30" ht="12.75"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</row>
    <row r="918" spans="2:30" ht="12.75"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</row>
    <row r="919" spans="2:30" ht="12.75"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</row>
    <row r="920" spans="2:30" ht="12.75"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</row>
    <row r="921" spans="2:30" ht="12.75"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</row>
    <row r="922" spans="2:30" ht="12.75"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</row>
    <row r="923" spans="2:30" ht="12.75"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</row>
    <row r="924" spans="2:30" ht="12.75"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</row>
    <row r="925" spans="2:30" ht="12.75"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</row>
    <row r="926" spans="2:30" ht="12.75"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</row>
    <row r="927" spans="2:30" ht="12.75"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</row>
    <row r="928" spans="2:30" ht="12.75"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</row>
    <row r="929" spans="2:30" ht="12.75"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</row>
    <row r="930" spans="2:30" ht="12.75"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</row>
    <row r="931" spans="2:30" ht="12.75"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</row>
    <row r="932" spans="2:30" ht="12.75"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</row>
    <row r="933" spans="2:30" ht="12.75"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</row>
    <row r="934" spans="2:30" ht="12.75"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</row>
    <row r="935" spans="2:30" ht="12.75"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</row>
    <row r="936" spans="2:30" ht="12.75"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</row>
    <row r="937" spans="2:30" ht="12.75"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</row>
    <row r="938" spans="2:30" ht="12.75"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</row>
    <row r="939" spans="2:30" ht="12.75"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</row>
    <row r="940" spans="2:30" ht="12.75"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</row>
    <row r="941" spans="2:30" ht="12.75"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</row>
    <row r="942" spans="2:30" ht="12.75"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</row>
    <row r="943" spans="2:30" ht="12.75"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</row>
    <row r="944" spans="2:30" ht="12.75"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</row>
    <row r="945" spans="2:30" ht="12.75"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</row>
    <row r="946" spans="2:30" ht="12.75"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</row>
    <row r="947" spans="2:30" ht="12.75"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</row>
    <row r="948" spans="2:30" ht="12.75"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</row>
    <row r="949" spans="2:30" ht="12.75"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</row>
    <row r="950" spans="2:30" ht="12.75"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</row>
    <row r="951" spans="2:30" ht="12.75"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</row>
    <row r="952" spans="2:30" ht="12.75"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</row>
    <row r="953" spans="2:30" ht="12.75"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</row>
    <row r="954" spans="2:30" ht="12.75"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</row>
    <row r="955" spans="2:30" ht="12.75"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</row>
    <row r="956" spans="2:30" ht="12.75"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</row>
    <row r="957" spans="2:30" ht="12.75"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</row>
    <row r="958" spans="2:30" ht="12.75"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</row>
    <row r="959" spans="2:30" ht="12.75"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</row>
    <row r="960" spans="2:30" ht="12.75"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</row>
    <row r="961" spans="2:30" ht="12.75"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</row>
    <row r="962" spans="2:30" ht="12.75"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</row>
    <row r="963" spans="2:30" ht="12.75"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</row>
    <row r="964" spans="2:30" ht="12.75"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</row>
    <row r="965" spans="2:30" ht="12.75"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</row>
    <row r="966" spans="2:30" ht="12.75"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</row>
    <row r="967" spans="2:30" ht="12.75"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</row>
    <row r="968" spans="2:30" ht="12.75"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</row>
    <row r="969" spans="2:30" ht="12.75"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</row>
    <row r="970" spans="2:30" ht="12.75"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</row>
    <row r="971" spans="2:30" ht="12.75"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</row>
    <row r="972" spans="2:30" ht="12.75"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</row>
    <row r="973" spans="2:30" ht="12.75"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</row>
    <row r="974" spans="2:30" ht="12.75"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</row>
    <row r="975" spans="2:30" ht="12.75"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</row>
    <row r="976" spans="2:30" ht="12.75"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</row>
    <row r="977" spans="2:30" ht="12.75"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</row>
    <row r="978" spans="2:30" ht="12.75"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</row>
    <row r="979" spans="2:30" ht="12.75"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</row>
    <row r="980" spans="2:30" ht="12.75"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</row>
    <row r="981" spans="2:30" ht="12.75"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</row>
    <row r="982" spans="2:30" ht="12.75"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</row>
    <row r="983" spans="2:30" ht="12.75"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</row>
    <row r="984" spans="2:30" ht="12.75"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</row>
    <row r="985" spans="2:30" ht="12.75"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</row>
    <row r="986" spans="2:30" ht="12.75"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</row>
    <row r="987" spans="2:30" ht="12.75"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</row>
    <row r="988" spans="2:30" ht="12.75"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</row>
    <row r="989" spans="2:30" ht="12.75"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</row>
    <row r="990" spans="2:30" ht="12.75"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</row>
    <row r="991" spans="2:30" ht="12.75"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</row>
    <row r="992" spans="2:30" ht="12.75"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</row>
    <row r="993" spans="2:30" ht="12.75"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</row>
    <row r="994" spans="2:30" ht="12.75"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</row>
    <row r="995" spans="2:30" ht="12.75"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</row>
    <row r="996" spans="2:30" ht="12.75"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</row>
    <row r="997" spans="2:30" ht="12.75"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</row>
    <row r="998" spans="2:30" ht="12.75"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</row>
    <row r="999" spans="2:30" ht="12.75"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</row>
    <row r="1000" spans="2:30" ht="12.75"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</row>
    <row r="1001" spans="2:30" ht="12.75"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</row>
    <row r="1002" spans="2:30" ht="12.75"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</row>
    <row r="1003" spans="2:30" ht="12.75"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</row>
    <row r="1004" spans="2:30" ht="12.75"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</row>
    <row r="1005" spans="2:30" ht="12.75"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</row>
    <row r="1006" spans="2:30" ht="12.75"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</row>
    <row r="1007" spans="2:30" ht="12.75"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</row>
    <row r="1008" spans="2:30" ht="12.75"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  <c r="AD1008" s="57"/>
    </row>
    <row r="1009" spans="2:30" ht="12.75"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  <c r="AD1009" s="57"/>
    </row>
    <row r="1010" spans="2:30" ht="12.75"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  <c r="AD1010" s="57"/>
    </row>
    <row r="1011" spans="2:30" ht="12.75"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  <c r="AB1011" s="57"/>
      <c r="AC1011" s="57"/>
      <c r="AD1011" s="57"/>
    </row>
    <row r="1012" spans="2:30" ht="12.75"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/>
      <c r="AD1012" s="57"/>
    </row>
    <row r="1013" spans="2:30" ht="12.75"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  <c r="AD1013" s="57"/>
    </row>
    <row r="1014" spans="2:30" ht="12.75"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</row>
    <row r="1015" spans="2:30" ht="12.75"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  <c r="AB1015" s="57"/>
      <c r="AC1015" s="57"/>
      <c r="AD1015" s="57"/>
    </row>
    <row r="1016" spans="2:30" ht="12.75"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  <c r="AB1016" s="57"/>
      <c r="AC1016" s="57"/>
      <c r="AD1016" s="57"/>
    </row>
    <row r="1017" spans="2:30" ht="12.75"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  <c r="AB1017" s="57"/>
      <c r="AC1017" s="57"/>
      <c r="AD1017" s="57"/>
    </row>
    <row r="1018" spans="2:30" ht="12.75"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  <c r="AD1018" s="57"/>
    </row>
    <row r="1019" spans="2:30" ht="12.75"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57"/>
      <c r="AA1019" s="57"/>
      <c r="AB1019" s="57"/>
      <c r="AC1019" s="57"/>
      <c r="AD1019" s="57"/>
    </row>
    <row r="1020" spans="2:30" ht="12.75"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  <c r="AD1020" s="57"/>
    </row>
    <row r="1021" spans="2:30" ht="12.75"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/>
      <c r="AD1021" s="57"/>
    </row>
    <row r="1022" spans="2:30" ht="12.75"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  <c r="AB1022" s="57"/>
      <c r="AC1022" s="57"/>
      <c r="AD1022" s="57"/>
    </row>
    <row r="1023" spans="2:30" ht="12.75"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57"/>
      <c r="V1023" s="57"/>
      <c r="W1023" s="57"/>
      <c r="X1023" s="57"/>
      <c r="Y1023" s="57"/>
      <c r="Z1023" s="57"/>
      <c r="AA1023" s="57"/>
      <c r="AB1023" s="57"/>
      <c r="AC1023" s="57"/>
      <c r="AD1023" s="57"/>
    </row>
    <row r="1024" spans="2:30" ht="12.75"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  <c r="AB1024" s="57"/>
      <c r="AC1024" s="57"/>
      <c r="AD1024" s="57"/>
    </row>
    <row r="1025" spans="2:30" ht="12.75"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/>
      <c r="AB1025" s="57"/>
      <c r="AC1025" s="57"/>
      <c r="AD1025" s="57"/>
    </row>
    <row r="1026" spans="2:30" ht="12.75"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  <c r="AD1026" s="57"/>
    </row>
    <row r="1027" spans="2:30" ht="12.75"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  <c r="AB1027" s="57"/>
      <c r="AC1027" s="57"/>
      <c r="AD1027" s="57"/>
    </row>
    <row r="1028" spans="2:30" ht="12.75"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  <c r="AB1028" s="57"/>
      <c r="AC1028" s="57"/>
      <c r="AD1028" s="57"/>
    </row>
    <row r="1029" spans="2:30" ht="12.75"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  <c r="AB1029" s="57"/>
      <c r="AC1029" s="57"/>
      <c r="AD1029" s="57"/>
    </row>
    <row r="1030" spans="2:30" ht="12.75"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7"/>
      <c r="AB1030" s="57"/>
      <c r="AC1030" s="57"/>
      <c r="AD1030" s="57"/>
    </row>
  </sheetData>
  <mergeCells count="26">
    <mergeCell ref="L2:M2"/>
    <mergeCell ref="J2:K2"/>
    <mergeCell ref="G2:I2"/>
    <mergeCell ref="T5:T6"/>
    <mergeCell ref="U6:V6"/>
    <mergeCell ref="D5:D6"/>
    <mergeCell ref="F5:F6"/>
    <mergeCell ref="I5:I6"/>
    <mergeCell ref="D50:E50"/>
    <mergeCell ref="L14:M14"/>
    <mergeCell ref="Q5:R6"/>
    <mergeCell ref="S5:S6"/>
    <mergeCell ref="D13:E13"/>
    <mergeCell ref="F13:G13"/>
    <mergeCell ref="I13:J13"/>
    <mergeCell ref="D14:E14"/>
    <mergeCell ref="F14:G14"/>
    <mergeCell ref="I14:J14"/>
    <mergeCell ref="K16:M16"/>
    <mergeCell ref="K19:M19"/>
    <mergeCell ref="G44:I44"/>
    <mergeCell ref="J48:K48"/>
    <mergeCell ref="L48:M48"/>
    <mergeCell ref="L17:M17"/>
    <mergeCell ref="L21:M21"/>
    <mergeCell ref="L22:M22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187"/>
  <sheetViews>
    <sheetView showGridLines="0" showRowColHeaders="0" workbookViewId="0" topLeftCell="A1">
      <selection activeCell="T21" sqref="T2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7.375" style="0" customWidth="1"/>
    <col min="4" max="4" width="4.125" style="0" customWidth="1"/>
    <col min="5" max="5" width="3.25390625" style="0" customWidth="1"/>
    <col min="6" max="6" width="2.125" style="0" customWidth="1"/>
    <col min="7" max="7" width="3.625" style="0" customWidth="1"/>
    <col min="8" max="8" width="3.25390625" style="0" hidden="1" customWidth="1"/>
    <col min="9" max="9" width="3.75390625" style="0" customWidth="1"/>
    <col min="10" max="10" width="5.125" style="0" customWidth="1"/>
    <col min="11" max="11" width="3.00390625" style="0" customWidth="1"/>
    <col min="12" max="12" width="5.125" style="0" customWidth="1"/>
    <col min="13" max="13" width="3.875" style="0" customWidth="1"/>
    <col min="14" max="14" width="2.625" style="0" customWidth="1"/>
    <col min="15" max="15" width="4.875" style="0" customWidth="1"/>
    <col min="16" max="16" width="5.00390625" style="0" customWidth="1"/>
    <col min="17" max="17" width="4.625" style="0" customWidth="1"/>
    <col min="18" max="18" width="3.00390625" style="0" customWidth="1"/>
    <col min="19" max="19" width="7.75390625" style="0" customWidth="1"/>
    <col min="20" max="20" width="6.25390625" style="0" customWidth="1"/>
    <col min="21" max="21" width="5.75390625" style="0" customWidth="1"/>
    <col min="22" max="22" width="3.875" style="0" customWidth="1"/>
    <col min="23" max="23" width="5.75390625" style="0" customWidth="1"/>
    <col min="24" max="24" width="7.125" style="0" customWidth="1"/>
    <col min="25" max="25" width="18.375" style="0" customWidth="1"/>
    <col min="26" max="26" width="6.625" style="0" customWidth="1"/>
    <col min="27" max="27" width="8.75390625" style="0" customWidth="1"/>
    <col min="28" max="28" width="4.625" style="0" customWidth="1"/>
  </cols>
  <sheetData>
    <row r="1" ht="8.25" customHeight="1"/>
    <row r="2" spans="4:28" ht="17.25" customHeight="1">
      <c r="D2" s="7"/>
      <c r="G2" s="109" t="s">
        <v>30</v>
      </c>
      <c r="H2" s="109"/>
      <c r="I2" s="109"/>
      <c r="J2" s="109" t="s">
        <v>31</v>
      </c>
      <c r="K2" s="78"/>
      <c r="L2" s="109" t="s">
        <v>12</v>
      </c>
      <c r="M2" s="109"/>
      <c r="O2" s="26" t="s">
        <v>7</v>
      </c>
      <c r="P2" s="26">
        <f>D8*2^(1/2)</f>
        <v>14.142135623730951</v>
      </c>
      <c r="Q2" s="26" t="s">
        <v>43</v>
      </c>
      <c r="R2" s="26" t="s">
        <v>8</v>
      </c>
      <c r="S2" s="27">
        <f>D14</f>
        <v>205</v>
      </c>
      <c r="T2" s="26" t="s">
        <v>9</v>
      </c>
      <c r="U2" s="31"/>
      <c r="V2" s="31"/>
      <c r="W2" s="46"/>
      <c r="X2" s="47"/>
      <c r="Y2" s="48"/>
      <c r="Z2" s="10" t="s">
        <v>14</v>
      </c>
      <c r="AA2" s="14">
        <f>D8*P3/(2^(1/2))*COS(2*3.1416*($U$3)/360)</f>
        <v>76.91741754688908</v>
      </c>
      <c r="AB2" s="11" t="s">
        <v>15</v>
      </c>
    </row>
    <row r="3" spans="3:28" ht="20.25" customHeight="1">
      <c r="C3" s="6"/>
      <c r="D3" s="26">
        <f>P3/(2^(1/2))</f>
        <v>7.692024719014051</v>
      </c>
      <c r="E3" s="25" t="s">
        <v>0</v>
      </c>
      <c r="F3" s="75">
        <f>C14</f>
        <v>1.3000000000000007</v>
      </c>
      <c r="G3" s="75"/>
      <c r="H3" s="21"/>
      <c r="I3" s="23" t="s">
        <v>6</v>
      </c>
      <c r="J3" s="22">
        <f>2*3.14159*D14*(F14/1000)</f>
        <v>9.0163633</v>
      </c>
      <c r="K3" s="23" t="s">
        <v>6</v>
      </c>
      <c r="L3" s="22">
        <f>1/(2*3.14159*D14*(I14/1000000))</f>
        <v>9.027514323564281</v>
      </c>
      <c r="M3" s="23" t="s">
        <v>6</v>
      </c>
      <c r="O3" s="28" t="s">
        <v>10</v>
      </c>
      <c r="P3" s="28">
        <f>P2/P4</f>
        <v>10.878165679738768</v>
      </c>
      <c r="Q3" s="28" t="s">
        <v>43</v>
      </c>
      <c r="R3" s="28" t="s">
        <v>8</v>
      </c>
      <c r="S3" s="27">
        <f>D14</f>
        <v>205</v>
      </c>
      <c r="T3" s="28" t="s">
        <v>25</v>
      </c>
      <c r="U3" s="29">
        <f>ACOS(C14/P4)*180/3.141592</f>
        <v>0.49145465496807206</v>
      </c>
      <c r="V3" s="28" t="s">
        <v>11</v>
      </c>
      <c r="W3" s="46"/>
      <c r="X3" s="47"/>
      <c r="Y3" s="48"/>
      <c r="Z3" s="8" t="s">
        <v>18</v>
      </c>
      <c r="AA3" s="15">
        <f>D8*P3/(2^(1/2))*SIN(2*3.1416*($U$3)/360)</f>
        <v>0.6597770152397233</v>
      </c>
      <c r="AB3" s="9" t="s">
        <v>22</v>
      </c>
    </row>
    <row r="4" spans="4:28" ht="18" customHeight="1" thickBot="1">
      <c r="D4" s="5"/>
      <c r="F4" s="5"/>
      <c r="G4" s="3"/>
      <c r="I4" s="5"/>
      <c r="O4" s="30" t="s">
        <v>5</v>
      </c>
      <c r="P4" s="26">
        <f>(C14^2+(J3-L3)^2)^(1/2)</f>
        <v>1.3000478242459133</v>
      </c>
      <c r="Q4" s="26" t="s">
        <v>6</v>
      </c>
      <c r="R4" s="31"/>
      <c r="S4" s="31"/>
      <c r="T4" s="31"/>
      <c r="U4" s="31"/>
      <c r="V4" s="31"/>
      <c r="W4" s="46"/>
      <c r="X4" s="47"/>
      <c r="Y4" s="48"/>
      <c r="Z4" s="12" t="s">
        <v>16</v>
      </c>
      <c r="AA4" s="16">
        <f>D8*P3/(2^(1/2))</f>
        <v>76.92024719014051</v>
      </c>
      <c r="AB4" s="13" t="s">
        <v>17</v>
      </c>
    </row>
    <row r="5" spans="3:20" ht="24" thickBot="1">
      <c r="C5" s="2"/>
      <c r="D5" s="86"/>
      <c r="E5" s="18"/>
      <c r="F5" s="87"/>
      <c r="G5" s="19"/>
      <c r="H5" s="18"/>
      <c r="I5" s="87"/>
      <c r="J5" s="2"/>
      <c r="Q5" s="82" t="s">
        <v>21</v>
      </c>
      <c r="R5" s="83"/>
      <c r="S5" s="90">
        <f>1/(2*3.14159*(F14/1000*I14/1000000)^(1/2))</f>
        <v>205.12672811636267</v>
      </c>
      <c r="T5" s="92" t="s">
        <v>20</v>
      </c>
    </row>
    <row r="6" spans="3:23" ht="16.5" customHeight="1" thickBot="1">
      <c r="C6" s="2"/>
      <c r="D6" s="86"/>
      <c r="E6" s="18"/>
      <c r="F6" s="87"/>
      <c r="G6" s="19"/>
      <c r="H6" s="18"/>
      <c r="I6" s="87"/>
      <c r="J6" s="2"/>
      <c r="Q6" s="84"/>
      <c r="R6" s="85"/>
      <c r="S6" s="91"/>
      <c r="T6" s="93"/>
      <c r="U6" s="88" t="s">
        <v>19</v>
      </c>
      <c r="V6" s="89"/>
      <c r="W6" s="50">
        <f>$C14/$P4</f>
        <v>0.9999632134718273</v>
      </c>
    </row>
    <row r="7" spans="6:7" ht="13.5" customHeight="1" thickBot="1">
      <c r="F7" s="1"/>
      <c r="G7" s="17"/>
    </row>
    <row r="8" spans="4:24" ht="18" customHeight="1" thickBot="1">
      <c r="D8" s="20">
        <v>10</v>
      </c>
      <c r="E8" s="21" t="s">
        <v>1</v>
      </c>
      <c r="F8" s="1"/>
      <c r="G8" s="1"/>
      <c r="Q8" s="45" t="s">
        <v>18</v>
      </c>
      <c r="R8" s="104">
        <f>J3/F3</f>
        <v>6.935664076923073</v>
      </c>
      <c r="S8" s="105"/>
      <c r="T8" s="4"/>
      <c r="V8" s="41" t="s">
        <v>40</v>
      </c>
      <c r="W8" s="42">
        <f>S5-(R9/2)</f>
        <v>190.3389063705779</v>
      </c>
      <c r="X8" s="43" t="s">
        <v>20</v>
      </c>
    </row>
    <row r="9" spans="6:24" ht="15" customHeight="1" thickBot="1">
      <c r="F9" s="1"/>
      <c r="G9" s="1"/>
      <c r="Q9" s="44" t="s">
        <v>39</v>
      </c>
      <c r="R9" s="106">
        <f>S5/R8</f>
        <v>29.575643491569558</v>
      </c>
      <c r="S9" s="107"/>
      <c r="V9" s="41" t="s">
        <v>41</v>
      </c>
      <c r="W9" s="42">
        <f>S5+(R9/2)</f>
        <v>219.91454986214745</v>
      </c>
      <c r="X9" s="43" t="s">
        <v>20</v>
      </c>
    </row>
    <row r="10" spans="6:7" ht="13.5" customHeight="1">
      <c r="F10" s="1"/>
      <c r="G10" s="1"/>
    </row>
    <row r="11" spans="6:7" ht="12.75">
      <c r="F11" s="1"/>
      <c r="G11" s="1"/>
    </row>
    <row r="12" spans="6:7" ht="12.75">
      <c r="F12" s="1"/>
      <c r="G12" s="1"/>
    </row>
    <row r="13" spans="3:10" ht="12.75">
      <c r="C13" s="5" t="s">
        <v>4</v>
      </c>
      <c r="D13" s="78" t="s">
        <v>23</v>
      </c>
      <c r="E13" s="78"/>
      <c r="F13" s="78" t="s">
        <v>3</v>
      </c>
      <c r="G13" s="78"/>
      <c r="I13" s="78" t="s">
        <v>2</v>
      </c>
      <c r="J13" s="78"/>
    </row>
    <row r="14" spans="3:13" ht="18">
      <c r="C14" s="5">
        <f>10-C54/10</f>
        <v>1.3000000000000007</v>
      </c>
      <c r="D14" s="78">
        <f>1000-D54</f>
        <v>205</v>
      </c>
      <c r="E14" s="78"/>
      <c r="F14" s="78">
        <f>10-F54/10</f>
        <v>7</v>
      </c>
      <c r="G14" s="78"/>
      <c r="I14" s="78">
        <f>200-I54/0.5</f>
        <v>86</v>
      </c>
      <c r="J14" s="78"/>
      <c r="L14" s="99" t="s">
        <v>27</v>
      </c>
      <c r="M14" s="99"/>
    </row>
    <row r="15" ht="7.5" customHeight="1"/>
    <row r="17" spans="12:13" ht="18">
      <c r="L17" s="76" t="s">
        <v>24</v>
      </c>
      <c r="M17" s="76"/>
    </row>
    <row r="20" spans="12:13" ht="18">
      <c r="L20" s="77" t="s">
        <v>37</v>
      </c>
      <c r="M20" s="77"/>
    </row>
    <row r="21" spans="12:13" ht="9" customHeight="1">
      <c r="L21" s="96"/>
      <c r="M21" s="96"/>
    </row>
    <row r="22" spans="12:13" ht="18" customHeight="1">
      <c r="L22" s="96"/>
      <c r="M22" s="96"/>
    </row>
    <row r="23" spans="12:13" ht="16.5" customHeight="1">
      <c r="L23" s="108" t="s">
        <v>38</v>
      </c>
      <c r="M23" s="108"/>
    </row>
    <row r="27" spans="3:9" ht="12.75">
      <c r="C27" s="1"/>
      <c r="D27" s="1"/>
      <c r="F27" s="1"/>
      <c r="I27" s="1"/>
    </row>
    <row r="28" spans="3:9" ht="12.75">
      <c r="C28" s="1"/>
      <c r="D28" s="1"/>
      <c r="F28" s="1"/>
      <c r="I28" s="1"/>
    </row>
    <row r="29" spans="3:9" ht="12.75">
      <c r="C29" s="1"/>
      <c r="D29" s="1"/>
      <c r="F29" s="1"/>
      <c r="I29" s="1"/>
    </row>
    <row r="30" spans="3:9" ht="12.75">
      <c r="C30" s="1"/>
      <c r="D30" s="1"/>
      <c r="F30" s="1"/>
      <c r="I30" s="1"/>
    </row>
    <row r="31" spans="3:9" ht="12.75">
      <c r="C31" s="1"/>
      <c r="D31" s="1"/>
      <c r="F31" s="1"/>
      <c r="I31" s="1"/>
    </row>
    <row r="32" spans="3:9" ht="12.75">
      <c r="C32" s="1"/>
      <c r="D32" s="1"/>
      <c r="F32" s="1"/>
      <c r="I32" s="1"/>
    </row>
    <row r="33" spans="3:9" ht="12.75">
      <c r="C33" s="1"/>
      <c r="D33" s="1"/>
      <c r="F33" s="1"/>
      <c r="I33" s="1"/>
    </row>
    <row r="34" spans="3:9" ht="12.75">
      <c r="C34" s="1"/>
      <c r="D34" s="1"/>
      <c r="F34" s="1"/>
      <c r="I34" s="1"/>
    </row>
    <row r="35" spans="3:9" ht="12.75">
      <c r="C35" s="1"/>
      <c r="D35" s="1"/>
      <c r="F35" s="1"/>
      <c r="I35" s="1"/>
    </row>
    <row r="36" spans="3:9" ht="12.75">
      <c r="C36" s="1"/>
      <c r="D36" s="1"/>
      <c r="F36" s="1"/>
      <c r="I36" s="1"/>
    </row>
    <row r="37" spans="3:9" ht="12.75">
      <c r="C37" s="1"/>
      <c r="D37" s="1"/>
      <c r="F37" s="1"/>
      <c r="I37" s="1"/>
    </row>
    <row r="38" spans="3:9" ht="12.75">
      <c r="C38" s="1"/>
      <c r="D38" s="1"/>
      <c r="F38" s="1"/>
      <c r="I38" s="1"/>
    </row>
    <row r="39" spans="3:9" ht="12.75">
      <c r="C39" s="1"/>
      <c r="D39" s="1"/>
      <c r="F39" s="1"/>
      <c r="I39" s="1"/>
    </row>
    <row r="40" spans="3:9" ht="12.75">
      <c r="C40" s="1"/>
      <c r="D40" s="1"/>
      <c r="F40" s="1"/>
      <c r="I40" s="1"/>
    </row>
    <row r="41" spans="3:9" ht="12.75">
      <c r="C41" s="1"/>
      <c r="D41" s="1"/>
      <c r="F41" s="1"/>
      <c r="I41" s="1"/>
    </row>
    <row r="42" spans="3:9" ht="12.75">
      <c r="C42" s="1"/>
      <c r="D42" s="1"/>
      <c r="F42" s="1"/>
      <c r="I42" s="1"/>
    </row>
    <row r="43" spans="3:9" ht="12.75">
      <c r="C43" s="1"/>
      <c r="D43" s="1"/>
      <c r="F43" s="1"/>
      <c r="I43" s="1"/>
    </row>
    <row r="44" spans="3:9" ht="12.75">
      <c r="C44" s="1"/>
      <c r="D44" s="1"/>
      <c r="F44" s="1"/>
      <c r="I44" s="1"/>
    </row>
    <row r="45" spans="3:9" ht="12.75">
      <c r="C45" s="1"/>
      <c r="D45" s="1"/>
      <c r="F45" s="1"/>
      <c r="I45" s="1"/>
    </row>
    <row r="46" spans="3:9" ht="12.75">
      <c r="C46" s="1"/>
      <c r="D46" s="1"/>
      <c r="F46" s="1"/>
      <c r="I46" s="1"/>
    </row>
    <row r="47" spans="3:9" ht="12.75">
      <c r="C47" s="1"/>
      <c r="D47" s="1"/>
      <c r="F47" s="1"/>
      <c r="I47" s="1"/>
    </row>
    <row r="48" spans="3:9" ht="12.75">
      <c r="C48" s="1"/>
      <c r="D48" s="1"/>
      <c r="F48" s="1"/>
      <c r="I48" s="1"/>
    </row>
    <row r="49" spans="2:27" ht="12.75">
      <c r="B49" s="57"/>
      <c r="C49" s="58"/>
      <c r="D49" s="58"/>
      <c r="E49" s="57"/>
      <c r="F49" s="58"/>
      <c r="G49" s="57"/>
      <c r="H49" s="57"/>
      <c r="I49" s="58"/>
      <c r="J49" s="57"/>
      <c r="K49" s="57"/>
      <c r="L49" s="57"/>
      <c r="M49" s="57"/>
      <c r="N49" s="57"/>
      <c r="O49" s="57"/>
      <c r="P49" s="57"/>
      <c r="Q49" s="57">
        <f>IF((D14&lt;=S5-1),0,1)</f>
        <v>1</v>
      </c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2:27" ht="12.75">
      <c r="B50" s="57"/>
      <c r="C50" s="58"/>
      <c r="D50" s="58"/>
      <c r="E50" s="57"/>
      <c r="F50" s="58"/>
      <c r="G50" s="81"/>
      <c r="H50" s="81"/>
      <c r="I50" s="81"/>
      <c r="J50" s="57"/>
      <c r="K50" s="57"/>
      <c r="L50" s="57"/>
      <c r="M50" s="57"/>
      <c r="N50" s="57"/>
      <c r="O50" s="57"/>
      <c r="P50" s="57"/>
      <c r="Q50" s="57">
        <f>IF((D14&gt;=S5+1),0,1)</f>
        <v>1</v>
      </c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2:27" ht="13.5" customHeight="1">
      <c r="B51" s="57"/>
      <c r="C51" s="58"/>
      <c r="D51" s="58"/>
      <c r="E51" s="57"/>
      <c r="F51" s="58"/>
      <c r="G51" s="59" t="b">
        <v>1</v>
      </c>
      <c r="H51" s="59" t="b">
        <v>1</v>
      </c>
      <c r="I51" s="59" t="b">
        <v>1</v>
      </c>
      <c r="J51" s="59" t="b">
        <v>0</v>
      </c>
      <c r="K51" s="59"/>
      <c r="L51" s="59" t="b">
        <v>1</v>
      </c>
      <c r="M51" s="59"/>
      <c r="N51" s="59"/>
      <c r="O51" s="59"/>
      <c r="P51" s="59"/>
      <c r="Q51" s="59"/>
      <c r="R51" s="59"/>
      <c r="S51" s="59" t="b">
        <v>1</v>
      </c>
      <c r="T51" s="59" t="b">
        <v>1</v>
      </c>
      <c r="U51" s="57"/>
      <c r="V51" s="57"/>
      <c r="W51" s="57"/>
      <c r="X51" s="57"/>
      <c r="Y51" s="57"/>
      <c r="Z51" s="57"/>
      <c r="AA51" s="57"/>
    </row>
    <row r="52" spans="2:27" ht="12.75">
      <c r="B52" s="57"/>
      <c r="C52" s="58"/>
      <c r="D52" s="58"/>
      <c r="E52" s="57"/>
      <c r="F52" s="58"/>
      <c r="G52" s="57"/>
      <c r="H52" s="57"/>
      <c r="I52" s="58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2:27" ht="12.75">
      <c r="B53" s="57"/>
      <c r="C53" s="58"/>
      <c r="D53" s="58"/>
      <c r="E53" s="57"/>
      <c r="F53" s="58"/>
      <c r="G53" s="57"/>
      <c r="H53" s="57"/>
      <c r="I53" s="58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2:27" ht="12.75">
      <c r="B54" s="69"/>
      <c r="C54" s="70">
        <v>87</v>
      </c>
      <c r="D54" s="70">
        <v>795</v>
      </c>
      <c r="E54" s="69"/>
      <c r="F54" s="70">
        <v>30</v>
      </c>
      <c r="G54" s="69"/>
      <c r="H54" s="69"/>
      <c r="I54" s="70">
        <v>57</v>
      </c>
      <c r="J54" s="100"/>
      <c r="K54" s="100"/>
      <c r="L54" s="100"/>
      <c r="M54" s="100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2:27" ht="12.7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57"/>
      <c r="O55" s="59"/>
      <c r="P55" s="59"/>
      <c r="Q55" s="59"/>
      <c r="R55" s="59"/>
      <c r="S55" s="59"/>
      <c r="T55" s="59"/>
      <c r="U55" s="59"/>
      <c r="V55" s="59"/>
      <c r="W55" s="57"/>
      <c r="X55" s="57"/>
      <c r="Y55" s="57"/>
      <c r="Z55" s="57"/>
      <c r="AA55" s="57"/>
    </row>
    <row r="56" spans="2:27" ht="15">
      <c r="B56" s="69"/>
      <c r="C56" s="70"/>
      <c r="D56" s="79"/>
      <c r="E56" s="79"/>
      <c r="F56" s="70"/>
      <c r="G56" s="69"/>
      <c r="H56" s="69"/>
      <c r="I56" s="69"/>
      <c r="J56" s="69"/>
      <c r="K56" s="69"/>
      <c r="L56" s="69"/>
      <c r="M56" s="69"/>
      <c r="N56" s="57"/>
      <c r="O56" s="59"/>
      <c r="P56" s="59"/>
      <c r="Q56" s="59"/>
      <c r="R56" s="59"/>
      <c r="S56" s="72"/>
      <c r="T56" s="59"/>
      <c r="U56" s="59"/>
      <c r="V56" s="59"/>
      <c r="W56" s="60"/>
      <c r="X56" s="61"/>
      <c r="Y56" s="61"/>
      <c r="Z56" s="62"/>
      <c r="AA56" s="63"/>
    </row>
    <row r="57" spans="2:27" ht="12.75">
      <c r="B57" s="69"/>
      <c r="C57" s="69">
        <v>0</v>
      </c>
      <c r="D57" s="69" t="e">
        <f>(($C$14^2+(S57-T57)^2))^(1/2)</f>
        <v>#DIV/0!</v>
      </c>
      <c r="E57" s="69"/>
      <c r="F57" s="69" t="e">
        <f>$D$8/D57</f>
        <v>#DIV/0!</v>
      </c>
      <c r="G57" s="69"/>
      <c r="H57" s="69"/>
      <c r="I57" s="69" t="e">
        <f>F57*$G$51</f>
        <v>#DIV/0!</v>
      </c>
      <c r="J57" s="69">
        <f>C57*$G$51</f>
        <v>0</v>
      </c>
      <c r="K57" s="69"/>
      <c r="L57" s="69" t="e">
        <f>D57*$L$51</f>
        <v>#DIV/0!</v>
      </c>
      <c r="M57" s="74">
        <f>C57*$L$51</f>
        <v>0</v>
      </c>
      <c r="N57" s="57"/>
      <c r="O57" s="57">
        <f>$S$5*$S$51*$Q$50*$Q$49</f>
        <v>205.12672811636267</v>
      </c>
      <c r="P57" s="73">
        <f>$W$8*$T$51*$Q$50*$Q$49</f>
        <v>190.3389063705779</v>
      </c>
      <c r="Q57" s="73">
        <f>$W$9*$T$51*$Q$50*$Q$49</f>
        <v>219.91454986214745</v>
      </c>
      <c r="R57" s="67">
        <f>$D$3-0.2</f>
        <v>7.492024719014051</v>
      </c>
      <c r="S57" s="66">
        <f>2*3.14159*C57*($F$14/1000)</f>
        <v>0</v>
      </c>
      <c r="T57" s="66" t="e">
        <f>1/(6.28*C57*($I$14/1000000))</f>
        <v>#DIV/0!</v>
      </c>
      <c r="U57" s="57">
        <f>R57/(2^(1/2))</f>
        <v>5.297661483632073</v>
      </c>
      <c r="V57" s="57"/>
      <c r="W57" s="57">
        <v>0</v>
      </c>
      <c r="X57" s="57">
        <f aca="true" t="shared" si="0" ref="X57:X88">$P$2*SIN(6.28318*$D$14*W57/1000)</f>
        <v>0</v>
      </c>
      <c r="Y57" s="57" t="e">
        <f>#REF!*1.41421*SIN(6.28318*$D$14*W57/1000+(3.1416*$U$3/180))</f>
        <v>#REF!</v>
      </c>
      <c r="Z57" s="57" t="e">
        <f>X57*Y57</f>
        <v>#REF!</v>
      </c>
      <c r="AA57" s="57" t="e">
        <f>#REF!*#REF!*COS(3.1416*($U$3)/180)</f>
        <v>#REF!</v>
      </c>
    </row>
    <row r="58" spans="2:27" ht="12.75">
      <c r="B58" s="57"/>
      <c r="C58" s="57">
        <v>5</v>
      </c>
      <c r="D58" s="57">
        <f>(($C$14^2+(S58-T58)^2))^(1/2)</f>
        <v>370.09788070033756</v>
      </c>
      <c r="E58" s="57"/>
      <c r="F58" s="57">
        <f aca="true" t="shared" si="1" ref="F58:F121">$D$8/D58</f>
        <v>0.027019879122455293</v>
      </c>
      <c r="G58" s="57"/>
      <c r="H58" s="57"/>
      <c r="I58" s="57">
        <f aca="true" t="shared" si="2" ref="I58:I121">F58*$G$51</f>
        <v>0.027019879122455293</v>
      </c>
      <c r="J58" s="57">
        <f aca="true" t="shared" si="3" ref="J58:J121">C58*$G$51</f>
        <v>5</v>
      </c>
      <c r="K58" s="57"/>
      <c r="L58" s="57">
        <f>D58*$L$51</f>
        <v>370.09788070033756</v>
      </c>
      <c r="M58" s="64">
        <f aca="true" t="shared" si="4" ref="M58:M121">C58*$L$51</f>
        <v>5</v>
      </c>
      <c r="N58" s="57"/>
      <c r="O58" s="57">
        <f aca="true" t="shared" si="5" ref="O58:O66">$S$5*$S$51*$Q$50*$Q$49</f>
        <v>205.12672811636267</v>
      </c>
      <c r="P58" s="73">
        <f aca="true" t="shared" si="6" ref="P58:P66">$W$8*$T$51*$Q$50*$Q$49</f>
        <v>190.3389063705779</v>
      </c>
      <c r="Q58" s="73">
        <f aca="true" t="shared" si="7" ref="Q58:Q66">$W$9*$T$51*$Q$50*$Q$49</f>
        <v>219.91454986214745</v>
      </c>
      <c r="R58" s="67">
        <f>$D$3/2-0.1</f>
        <v>3.7460123595070254</v>
      </c>
      <c r="S58" s="66">
        <f>2*3.14159*C58*($F$14/1000)</f>
        <v>0.2199113</v>
      </c>
      <c r="T58" s="66">
        <f aca="true" t="shared" si="8" ref="T58:T121">1/(6.28*C58*($I$14/1000000))</f>
        <v>370.31550881350904</v>
      </c>
      <c r="U58" s="57">
        <f aca="true" t="shared" si="9" ref="U58:U66">R58/(2^(1/2))</f>
        <v>2.6488307418160364</v>
      </c>
      <c r="V58" s="57"/>
      <c r="W58" s="57">
        <v>0.05</v>
      </c>
      <c r="X58" s="57">
        <f t="shared" si="0"/>
        <v>0.9101607503351833</v>
      </c>
      <c r="Y58" s="57" t="e">
        <f>#REF!*1.41421*SIN(6.28318*$D$14*W58/1000+(3.1416*$U$3/180))</f>
        <v>#REF!</v>
      </c>
      <c r="Z58" s="57" t="e">
        <f>X58*Y58</f>
        <v>#REF!</v>
      </c>
      <c r="AA58" s="57" t="e">
        <f>#REF!*#REF!*COS(3.1416*($U$3)/180)</f>
        <v>#REF!</v>
      </c>
    </row>
    <row r="59" spans="2:27" ht="12.75">
      <c r="B59" s="57"/>
      <c r="C59" s="57">
        <v>10</v>
      </c>
      <c r="D59" s="57">
        <f>(($C$14^2+(S59-T59)^2))^(1/2)</f>
        <v>184.72250629245158</v>
      </c>
      <c r="E59" s="57"/>
      <c r="F59" s="57">
        <f t="shared" si="1"/>
        <v>0.054135255095381064</v>
      </c>
      <c r="G59" s="57"/>
      <c r="H59" s="57"/>
      <c r="I59" s="57">
        <f t="shared" si="2"/>
        <v>0.054135255095381064</v>
      </c>
      <c r="J59" s="57">
        <f t="shared" si="3"/>
        <v>10</v>
      </c>
      <c r="K59" s="57"/>
      <c r="L59" s="57">
        <f aca="true" t="shared" si="10" ref="L59:L122">D59*$L$51</f>
        <v>184.72250629245158</v>
      </c>
      <c r="M59" s="64">
        <f t="shared" si="4"/>
        <v>10</v>
      </c>
      <c r="N59" s="57"/>
      <c r="O59" s="57">
        <f t="shared" si="5"/>
        <v>205.12672811636267</v>
      </c>
      <c r="P59" s="73">
        <f t="shared" si="6"/>
        <v>190.3389063705779</v>
      </c>
      <c r="Q59" s="73">
        <f t="shared" si="7"/>
        <v>219.91454986214745</v>
      </c>
      <c r="R59" s="67">
        <f>$D$3/3</f>
        <v>2.56400823967135</v>
      </c>
      <c r="S59" s="66">
        <f aca="true" t="shared" si="11" ref="S59:S122">2*3.14159*C59*($F$14/1000)</f>
        <v>0.4398226</v>
      </c>
      <c r="T59" s="66">
        <f t="shared" si="8"/>
        <v>185.15775440675452</v>
      </c>
      <c r="U59" s="57">
        <f t="shared" si="9"/>
        <v>1.8130276132897942</v>
      </c>
      <c r="V59" s="57"/>
      <c r="W59" s="57">
        <v>0.1</v>
      </c>
      <c r="X59" s="57">
        <f t="shared" si="0"/>
        <v>1.8165477368050107</v>
      </c>
      <c r="Y59" s="57" t="e">
        <f>#REF!*1.41421*SIN(6.28318*$D$14*W59/1000+(3.1416*$U$3/180))</f>
        <v>#REF!</v>
      </c>
      <c r="Z59" s="57" t="e">
        <f aca="true" t="shared" si="12" ref="Z59:Z121">X59*Y59</f>
        <v>#REF!</v>
      </c>
      <c r="AA59" s="57" t="e">
        <f>#REF!*#REF!*COS(3.1416*($U$3)/180)</f>
        <v>#REF!</v>
      </c>
    </row>
    <row r="60" spans="2:27" ht="12.75">
      <c r="B60" s="57"/>
      <c r="C60" s="57">
        <v>15</v>
      </c>
      <c r="D60" s="57">
        <f>(($C$14^2+(S60-T60)^2))^(1/2)</f>
        <v>122.78565114233162</v>
      </c>
      <c r="E60" s="57"/>
      <c r="F60" s="57">
        <f t="shared" si="1"/>
        <v>0.08144274112622592</v>
      </c>
      <c r="G60" s="57"/>
      <c r="H60" s="57"/>
      <c r="I60" s="57">
        <f t="shared" si="2"/>
        <v>0.08144274112622592</v>
      </c>
      <c r="J60" s="57">
        <f t="shared" si="3"/>
        <v>15</v>
      </c>
      <c r="K60" s="57"/>
      <c r="L60" s="57">
        <f t="shared" si="10"/>
        <v>122.78565114233162</v>
      </c>
      <c r="M60" s="64">
        <f t="shared" si="4"/>
        <v>15</v>
      </c>
      <c r="N60" s="57"/>
      <c r="O60" s="57">
        <f t="shared" si="5"/>
        <v>205.12672811636267</v>
      </c>
      <c r="P60" s="73">
        <f t="shared" si="6"/>
        <v>190.3389063705779</v>
      </c>
      <c r="Q60" s="73">
        <f t="shared" si="7"/>
        <v>219.91454986214745</v>
      </c>
      <c r="R60" s="67">
        <f>$D$3/5</f>
        <v>1.5384049438028102</v>
      </c>
      <c r="S60" s="66">
        <f t="shared" si="11"/>
        <v>0.6597339</v>
      </c>
      <c r="T60" s="66">
        <f t="shared" si="8"/>
        <v>123.43850293783635</v>
      </c>
      <c r="U60" s="57">
        <f t="shared" si="9"/>
        <v>1.0878165679738765</v>
      </c>
      <c r="V60" s="57"/>
      <c r="W60" s="57">
        <v>0.15</v>
      </c>
      <c r="X60" s="57">
        <f t="shared" si="0"/>
        <v>2.7154028425534116</v>
      </c>
      <c r="Y60" s="57" t="e">
        <f>#REF!*1.41421*SIN(6.28318*$D$14*W60/1000+(3.1416*$U$3/180))</f>
        <v>#REF!</v>
      </c>
      <c r="Z60" s="57" t="e">
        <f t="shared" si="12"/>
        <v>#REF!</v>
      </c>
      <c r="AA60" s="57" t="e">
        <f>#REF!*#REF!*COS(3.1416*($U$3)/180)</f>
        <v>#REF!</v>
      </c>
    </row>
    <row r="61" spans="2:27" ht="12.75">
      <c r="B61" s="57"/>
      <c r="C61" s="57">
        <v>20</v>
      </c>
      <c r="D61" s="57">
        <f aca="true" t="shared" si="13" ref="D61:D74">(($C$14^2+(S61-T61)^2))^(1/2)</f>
        <v>91.70844644856443</v>
      </c>
      <c r="E61" s="57"/>
      <c r="F61" s="57">
        <f t="shared" si="1"/>
        <v>0.1090412103492408</v>
      </c>
      <c r="G61" s="57"/>
      <c r="H61" s="57"/>
      <c r="I61" s="57">
        <f t="shared" si="2"/>
        <v>0.1090412103492408</v>
      </c>
      <c r="J61" s="57">
        <f t="shared" si="3"/>
        <v>20</v>
      </c>
      <c r="K61" s="57"/>
      <c r="L61" s="57">
        <f t="shared" si="10"/>
        <v>91.70844644856443</v>
      </c>
      <c r="M61" s="64">
        <f t="shared" si="4"/>
        <v>20</v>
      </c>
      <c r="N61" s="57"/>
      <c r="O61" s="57">
        <f t="shared" si="5"/>
        <v>205.12672811636267</v>
      </c>
      <c r="P61" s="73">
        <f t="shared" si="6"/>
        <v>190.3389063705779</v>
      </c>
      <c r="Q61" s="73">
        <f t="shared" si="7"/>
        <v>219.91454986214745</v>
      </c>
      <c r="R61" s="67">
        <f>$D$3/10</f>
        <v>0.7692024719014051</v>
      </c>
      <c r="S61" s="66">
        <f t="shared" si="11"/>
        <v>0.8796452</v>
      </c>
      <c r="T61" s="66">
        <f t="shared" si="8"/>
        <v>92.57887720337726</v>
      </c>
      <c r="U61" s="57">
        <f t="shared" si="9"/>
        <v>0.5439082839869382</v>
      </c>
      <c r="V61" s="57"/>
      <c r="W61" s="57">
        <v>0.2</v>
      </c>
      <c r="X61" s="57">
        <f t="shared" si="0"/>
        <v>3.6029991798663055</v>
      </c>
      <c r="Y61" s="57" t="e">
        <f>#REF!*1.41421*SIN(6.28318*$D$14*W61/1000+(3.1416*$U$3/180))</f>
        <v>#REF!</v>
      </c>
      <c r="Z61" s="57" t="e">
        <f t="shared" si="12"/>
        <v>#REF!</v>
      </c>
      <c r="AA61" s="57" t="e">
        <f>#REF!*#REF!*COS(3.1416*($U$3)/180)</f>
        <v>#REF!</v>
      </c>
    </row>
    <row r="62" spans="2:27" ht="12.75">
      <c r="B62" s="57"/>
      <c r="C62" s="57">
        <v>25</v>
      </c>
      <c r="D62" s="57">
        <f t="shared" si="13"/>
        <v>72.97512546958954</v>
      </c>
      <c r="E62" s="57"/>
      <c r="F62" s="57">
        <f t="shared" si="1"/>
        <v>0.1370329949506868</v>
      </c>
      <c r="G62" s="57"/>
      <c r="H62" s="57"/>
      <c r="I62" s="57">
        <f t="shared" si="2"/>
        <v>0.1370329949506868</v>
      </c>
      <c r="J62" s="57">
        <f t="shared" si="3"/>
        <v>25</v>
      </c>
      <c r="K62" s="57"/>
      <c r="L62" s="57">
        <f t="shared" si="10"/>
        <v>72.97512546958954</v>
      </c>
      <c r="M62" s="64">
        <f t="shared" si="4"/>
        <v>25</v>
      </c>
      <c r="N62" s="57"/>
      <c r="O62" s="57">
        <f t="shared" si="5"/>
        <v>205.12672811636267</v>
      </c>
      <c r="P62" s="73">
        <f t="shared" si="6"/>
        <v>190.3389063705779</v>
      </c>
      <c r="Q62" s="73">
        <f t="shared" si="7"/>
        <v>219.91454986214745</v>
      </c>
      <c r="R62" s="67">
        <f>$D$3/15</f>
        <v>0.5128016479342701</v>
      </c>
      <c r="S62" s="66">
        <f t="shared" si="11"/>
        <v>1.0995565</v>
      </c>
      <c r="T62" s="66">
        <f t="shared" si="8"/>
        <v>74.06310176270182</v>
      </c>
      <c r="U62" s="57">
        <f t="shared" si="9"/>
        <v>0.36260552265795887</v>
      </c>
      <c r="V62" s="57"/>
      <c r="W62" s="57">
        <v>0.25</v>
      </c>
      <c r="X62" s="57">
        <f t="shared" si="0"/>
        <v>4.475656542820132</v>
      </c>
      <c r="Y62" s="57" t="e">
        <f>#REF!*1.41421*SIN(6.28318*$D$14*W62/1000+(3.1416*$U$3/180))</f>
        <v>#REF!</v>
      </c>
      <c r="Z62" s="57" t="e">
        <f t="shared" si="12"/>
        <v>#REF!</v>
      </c>
      <c r="AA62" s="57" t="e">
        <f>#REF!*#REF!*COS(3.1416*($U$3)/180)</f>
        <v>#REF!</v>
      </c>
    </row>
    <row r="63" spans="2:27" ht="12.75">
      <c r="B63" s="57"/>
      <c r="C63" s="57">
        <v>30</v>
      </c>
      <c r="D63" s="57">
        <f t="shared" si="13"/>
        <v>60.41377216539383</v>
      </c>
      <c r="E63" s="57"/>
      <c r="F63" s="57">
        <f t="shared" si="1"/>
        <v>0.16552517152253227</v>
      </c>
      <c r="G63" s="57"/>
      <c r="H63" s="57"/>
      <c r="I63" s="57">
        <f t="shared" si="2"/>
        <v>0.16552517152253227</v>
      </c>
      <c r="J63" s="57">
        <f t="shared" si="3"/>
        <v>30</v>
      </c>
      <c r="K63" s="57"/>
      <c r="L63" s="57">
        <f t="shared" si="10"/>
        <v>60.41377216539383</v>
      </c>
      <c r="M63" s="64">
        <f t="shared" si="4"/>
        <v>30</v>
      </c>
      <c r="N63" s="57"/>
      <c r="O63" s="57">
        <f t="shared" si="5"/>
        <v>205.12672811636267</v>
      </c>
      <c r="P63" s="73">
        <f t="shared" si="6"/>
        <v>190.3389063705779</v>
      </c>
      <c r="Q63" s="73">
        <f t="shared" si="7"/>
        <v>219.91454986214745</v>
      </c>
      <c r="R63" s="67">
        <f>$D$3/20</f>
        <v>0.38460123595070256</v>
      </c>
      <c r="S63" s="66">
        <f t="shared" si="11"/>
        <v>1.3194678</v>
      </c>
      <c r="T63" s="66">
        <f t="shared" si="8"/>
        <v>61.71925146891817</v>
      </c>
      <c r="U63" s="57">
        <f t="shared" si="9"/>
        <v>0.2719541419934691</v>
      </c>
      <c r="V63" s="57"/>
      <c r="W63" s="57">
        <v>0.3</v>
      </c>
      <c r="X63" s="57">
        <f t="shared" si="0"/>
        <v>5.3297566663755145</v>
      </c>
      <c r="Y63" s="57" t="e">
        <f>#REF!*1.41421*SIN(6.28318*$D$14*W63/1000+(3.1416*$U$3/180))</f>
        <v>#REF!</v>
      </c>
      <c r="Z63" s="57" t="e">
        <f t="shared" si="12"/>
        <v>#REF!</v>
      </c>
      <c r="AA63" s="57" t="e">
        <f>#REF!*#REF!*COS(3.1416*($U$3)/180)</f>
        <v>#REF!</v>
      </c>
    </row>
    <row r="64" spans="2:27" ht="12.75">
      <c r="B64" s="57"/>
      <c r="C64" s="57">
        <v>35</v>
      </c>
      <c r="D64" s="57">
        <f t="shared" si="13"/>
        <v>51.3792853945434</v>
      </c>
      <c r="E64" s="57"/>
      <c r="F64" s="57">
        <f t="shared" si="1"/>
        <v>0.19463096699787932</v>
      </c>
      <c r="G64" s="57"/>
      <c r="H64" s="57"/>
      <c r="I64" s="57">
        <f t="shared" si="2"/>
        <v>0.19463096699787932</v>
      </c>
      <c r="J64" s="57">
        <f t="shared" si="3"/>
        <v>35</v>
      </c>
      <c r="K64" s="57"/>
      <c r="L64" s="57">
        <f t="shared" si="10"/>
        <v>51.3792853945434</v>
      </c>
      <c r="M64" s="64">
        <f t="shared" si="4"/>
        <v>35</v>
      </c>
      <c r="N64" s="57"/>
      <c r="O64" s="57">
        <f t="shared" si="5"/>
        <v>205.12672811636267</v>
      </c>
      <c r="P64" s="73">
        <f t="shared" si="6"/>
        <v>190.3389063705779</v>
      </c>
      <c r="Q64" s="73">
        <f t="shared" si="7"/>
        <v>219.91454986214745</v>
      </c>
      <c r="R64" s="67">
        <f>$D$3/50</f>
        <v>0.15384049438028102</v>
      </c>
      <c r="S64" s="66">
        <f t="shared" si="11"/>
        <v>1.5393791</v>
      </c>
      <c r="T64" s="66">
        <f t="shared" si="8"/>
        <v>52.90221554478701</v>
      </c>
      <c r="U64" s="57">
        <f t="shared" si="9"/>
        <v>0.10878165679738766</v>
      </c>
      <c r="V64" s="57"/>
      <c r="W64" s="57">
        <v>0.35</v>
      </c>
      <c r="X64" s="57">
        <f t="shared" si="0"/>
        <v>6.16175822864785</v>
      </c>
      <c r="Y64" s="57" t="e">
        <f>#REF!*1.41421*SIN(6.28318*$D$14*W64/1000+(3.1416*$U$3/180))</f>
        <v>#REF!</v>
      </c>
      <c r="Z64" s="57" t="e">
        <f t="shared" si="12"/>
        <v>#REF!</v>
      </c>
      <c r="AA64" s="57" t="e">
        <f>#REF!*#REF!*COS(3.1416*($U$3)/180)</f>
        <v>#REF!</v>
      </c>
    </row>
    <row r="65" spans="2:27" ht="12.75">
      <c r="B65" s="57"/>
      <c r="C65" s="57">
        <v>40</v>
      </c>
      <c r="D65" s="57">
        <f t="shared" si="13"/>
        <v>44.549120068350994</v>
      </c>
      <c r="E65" s="57"/>
      <c r="F65" s="57">
        <f t="shared" si="1"/>
        <v>0.22447132479063922</v>
      </c>
      <c r="G65" s="57"/>
      <c r="H65" s="57"/>
      <c r="I65" s="57">
        <f t="shared" si="2"/>
        <v>0.22447132479063922</v>
      </c>
      <c r="J65" s="57">
        <f t="shared" si="3"/>
        <v>40</v>
      </c>
      <c r="K65" s="57"/>
      <c r="L65" s="57">
        <f t="shared" si="10"/>
        <v>44.549120068350994</v>
      </c>
      <c r="M65" s="64">
        <f t="shared" si="4"/>
        <v>40</v>
      </c>
      <c r="N65" s="57"/>
      <c r="O65" s="57">
        <f t="shared" si="5"/>
        <v>205.12672811636267</v>
      </c>
      <c r="P65" s="73">
        <f t="shared" si="6"/>
        <v>190.3389063705779</v>
      </c>
      <c r="Q65" s="73">
        <f t="shared" si="7"/>
        <v>219.91454986214745</v>
      </c>
      <c r="R65" s="67">
        <f>$D$3/100</f>
        <v>0.07692024719014051</v>
      </c>
      <c r="S65" s="66">
        <f t="shared" si="11"/>
        <v>1.7592904</v>
      </c>
      <c r="T65" s="66">
        <f t="shared" si="8"/>
        <v>46.28943860168863</v>
      </c>
      <c r="U65" s="57">
        <f t="shared" si="9"/>
        <v>0.05439082839869383</v>
      </c>
      <c r="V65" s="57"/>
      <c r="W65" s="57">
        <v>0.4</v>
      </c>
      <c r="X65" s="57">
        <f t="shared" si="0"/>
        <v>6.968211534151517</v>
      </c>
      <c r="Y65" s="57" t="e">
        <f>#REF!*1.41421*SIN(6.28318*$D$14*W65/1000+(3.1416*$U$3/180))</f>
        <v>#REF!</v>
      </c>
      <c r="Z65" s="57" t="e">
        <f t="shared" si="12"/>
        <v>#REF!</v>
      </c>
      <c r="AA65" s="57" t="e">
        <f>#REF!*#REF!*COS(3.1416*($U$3)/180)</f>
        <v>#REF!</v>
      </c>
    </row>
    <row r="66" spans="2:27" ht="12.75">
      <c r="B66" s="57"/>
      <c r="C66" s="57">
        <v>45</v>
      </c>
      <c r="D66" s="57">
        <f t="shared" si="13"/>
        <v>39.18853431057165</v>
      </c>
      <c r="E66" s="57"/>
      <c r="F66" s="57">
        <f t="shared" si="1"/>
        <v>0.2551766779729336</v>
      </c>
      <c r="G66" s="57"/>
      <c r="H66" s="57"/>
      <c r="I66" s="57">
        <f t="shared" si="2"/>
        <v>0.2551766779729336</v>
      </c>
      <c r="J66" s="57">
        <f t="shared" si="3"/>
        <v>45</v>
      </c>
      <c r="K66" s="57"/>
      <c r="L66" s="57">
        <f t="shared" si="10"/>
        <v>39.18853431057165</v>
      </c>
      <c r="M66" s="64">
        <f t="shared" si="4"/>
        <v>45</v>
      </c>
      <c r="N66" s="57"/>
      <c r="O66" s="57">
        <f t="shared" si="5"/>
        <v>205.12672811636267</v>
      </c>
      <c r="P66" s="73">
        <f t="shared" si="6"/>
        <v>190.3389063705779</v>
      </c>
      <c r="Q66" s="73">
        <f t="shared" si="7"/>
        <v>219.91454986214745</v>
      </c>
      <c r="R66" s="67">
        <f>$D$3/1000</f>
        <v>0.007692024719014051</v>
      </c>
      <c r="S66" s="66">
        <f t="shared" si="11"/>
        <v>1.9792016999999997</v>
      </c>
      <c r="T66" s="66">
        <f t="shared" si="8"/>
        <v>41.146167645945454</v>
      </c>
      <c r="U66" s="57">
        <f t="shared" si="9"/>
        <v>0.005439082839869383</v>
      </c>
      <c r="V66" s="57"/>
      <c r="W66" s="57">
        <v>0.45</v>
      </c>
      <c r="X66" s="57">
        <f t="shared" si="0"/>
        <v>7.745772817137124</v>
      </c>
      <c r="Y66" s="57" t="e">
        <f>#REF!*1.41421*SIN(6.28318*$D$14*W66/1000+(3.1416*$U$3/180))</f>
        <v>#REF!</v>
      </c>
      <c r="Z66" s="57" t="e">
        <f t="shared" si="12"/>
        <v>#REF!</v>
      </c>
      <c r="AA66" s="57" t="e">
        <f>#REF!*#REF!*COS(3.1416*($U$3)/180)</f>
        <v>#REF!</v>
      </c>
    </row>
    <row r="67" spans="2:27" ht="12.75">
      <c r="B67" s="57"/>
      <c r="C67" s="57">
        <v>55</v>
      </c>
      <c r="D67" s="57">
        <f t="shared" si="13"/>
        <v>31.2730537053976</v>
      </c>
      <c r="E67" s="57"/>
      <c r="F67" s="57">
        <f t="shared" si="1"/>
        <v>0.31976410408152883</v>
      </c>
      <c r="G67" s="57"/>
      <c r="H67" s="57"/>
      <c r="I67" s="57">
        <f t="shared" si="2"/>
        <v>0.31976410408152883</v>
      </c>
      <c r="J67" s="57">
        <f t="shared" si="3"/>
        <v>55</v>
      </c>
      <c r="K67" s="57"/>
      <c r="L67" s="57">
        <f t="shared" si="10"/>
        <v>31.2730537053976</v>
      </c>
      <c r="M67" s="64">
        <f t="shared" si="4"/>
        <v>55</v>
      </c>
      <c r="N67" s="57"/>
      <c r="O67" s="57"/>
      <c r="P67" s="73"/>
      <c r="Q67" s="73"/>
      <c r="R67" s="67"/>
      <c r="S67" s="66">
        <f t="shared" si="11"/>
        <v>2.4190243000000002</v>
      </c>
      <c r="T67" s="66">
        <f t="shared" si="8"/>
        <v>33.66504625577355</v>
      </c>
      <c r="U67" s="57"/>
      <c r="V67" s="57"/>
      <c r="W67" s="57">
        <v>0.55</v>
      </c>
      <c r="X67" s="57">
        <f t="shared" si="0"/>
        <v>9.201456589290865</v>
      </c>
      <c r="Y67" s="57" t="e">
        <f>#REF!*1.41421*SIN(6.28318*$D$14*W67/1000+(3.1416*$U$3/180))</f>
        <v>#REF!</v>
      </c>
      <c r="Z67" s="57" t="e">
        <f t="shared" si="12"/>
        <v>#REF!</v>
      </c>
      <c r="AA67" s="57" t="e">
        <f>#REF!*#REF!*COS(3.1416*($U$3)/180)</f>
        <v>#REF!</v>
      </c>
    </row>
    <row r="68" spans="2:27" ht="12.75">
      <c r="B68" s="57"/>
      <c r="C68" s="57">
        <v>60</v>
      </c>
      <c r="D68" s="57">
        <f t="shared" si="13"/>
        <v>28.250616836896793</v>
      </c>
      <c r="E68" s="57"/>
      <c r="F68" s="57">
        <f t="shared" si="1"/>
        <v>0.3539745718733997</v>
      </c>
      <c r="G68" s="57"/>
      <c r="H68" s="57"/>
      <c r="I68" s="57">
        <f t="shared" si="2"/>
        <v>0.3539745718733997</v>
      </c>
      <c r="J68" s="57">
        <f t="shared" si="3"/>
        <v>60</v>
      </c>
      <c r="K68" s="57"/>
      <c r="L68" s="57">
        <f t="shared" si="10"/>
        <v>28.250616836896793</v>
      </c>
      <c r="M68" s="64">
        <f t="shared" si="4"/>
        <v>60</v>
      </c>
      <c r="N68" s="57"/>
      <c r="O68" s="57"/>
      <c r="P68" s="73"/>
      <c r="Q68" s="73"/>
      <c r="R68" s="67"/>
      <c r="S68" s="66">
        <f t="shared" si="11"/>
        <v>2.6389356</v>
      </c>
      <c r="T68" s="66">
        <f t="shared" si="8"/>
        <v>30.859625734459087</v>
      </c>
      <c r="U68" s="57"/>
      <c r="V68" s="57"/>
      <c r="W68" s="57">
        <v>0.6</v>
      </c>
      <c r="X68" s="57">
        <f t="shared" si="0"/>
        <v>9.873543433858066</v>
      </c>
      <c r="Y68" s="57" t="e">
        <f>#REF!*1.41421*SIN(6.28318*$D$14*W68/1000+(3.1416*$U$3/180))</f>
        <v>#REF!</v>
      </c>
      <c r="Z68" s="57" t="e">
        <f t="shared" si="12"/>
        <v>#REF!</v>
      </c>
      <c r="AA68" s="57" t="e">
        <f>#REF!*#REF!*COS(3.1416*($U$3)/180)</f>
        <v>#REF!</v>
      </c>
    </row>
    <row r="69" spans="2:27" ht="12.75">
      <c r="B69" s="57"/>
      <c r="C69" s="57">
        <v>65</v>
      </c>
      <c r="D69" s="57">
        <f t="shared" si="13"/>
        <v>25.659913370833884</v>
      </c>
      <c r="E69" s="57"/>
      <c r="F69" s="57">
        <f t="shared" si="1"/>
        <v>0.38971292909220856</v>
      </c>
      <c r="G69" s="57"/>
      <c r="H69" s="57"/>
      <c r="I69" s="57">
        <f t="shared" si="2"/>
        <v>0.38971292909220856</v>
      </c>
      <c r="J69" s="57">
        <f t="shared" si="3"/>
        <v>65</v>
      </c>
      <c r="K69" s="57"/>
      <c r="L69" s="57">
        <f t="shared" si="10"/>
        <v>25.659913370833884</v>
      </c>
      <c r="M69" s="64">
        <f t="shared" si="4"/>
        <v>65</v>
      </c>
      <c r="N69" s="57"/>
      <c r="O69" s="57"/>
      <c r="P69" s="73"/>
      <c r="Q69" s="73"/>
      <c r="R69" s="67"/>
      <c r="S69" s="66">
        <f t="shared" si="11"/>
        <v>2.8588469</v>
      </c>
      <c r="T69" s="66">
        <f t="shared" si="8"/>
        <v>28.48580837026993</v>
      </c>
      <c r="U69" s="57"/>
      <c r="V69" s="57"/>
      <c r="W69" s="57">
        <v>0.65</v>
      </c>
      <c r="X69" s="57">
        <f t="shared" si="0"/>
        <v>10.50469199206213</v>
      </c>
      <c r="Y69" s="57" t="e">
        <f>#REF!*1.41421*SIN(6.28318*$D$14*W69/1000+(3.1416*$U$3/180))</f>
        <v>#REF!</v>
      </c>
      <c r="Z69" s="57" t="e">
        <f t="shared" si="12"/>
        <v>#REF!</v>
      </c>
      <c r="AA69" s="57" t="e">
        <f>#REF!*#REF!*COS(3.1416*($U$3)/180)</f>
        <v>#REF!</v>
      </c>
    </row>
    <row r="70" spans="2:27" ht="12.75">
      <c r="B70" s="57"/>
      <c r="C70" s="57">
        <v>70</v>
      </c>
      <c r="D70" s="57">
        <f t="shared" si="13"/>
        <v>23.40847548504949</v>
      </c>
      <c r="E70" s="57"/>
      <c r="F70" s="57">
        <f t="shared" si="1"/>
        <v>0.4271956969767977</v>
      </c>
      <c r="G70" s="57"/>
      <c r="H70" s="57"/>
      <c r="I70" s="57">
        <f t="shared" si="2"/>
        <v>0.4271956969767977</v>
      </c>
      <c r="J70" s="57">
        <f t="shared" si="3"/>
        <v>70</v>
      </c>
      <c r="K70" s="57"/>
      <c r="L70" s="57">
        <f t="shared" si="10"/>
        <v>23.40847548504949</v>
      </c>
      <c r="M70" s="64">
        <f t="shared" si="4"/>
        <v>70</v>
      </c>
      <c r="N70" s="57"/>
      <c r="O70" s="57"/>
      <c r="P70" s="73"/>
      <c r="Q70" s="73"/>
      <c r="R70" s="67"/>
      <c r="S70" s="66">
        <f t="shared" si="11"/>
        <v>3.0787582</v>
      </c>
      <c r="T70" s="66">
        <f t="shared" si="8"/>
        <v>26.451107772393506</v>
      </c>
      <c r="U70" s="57"/>
      <c r="V70" s="57"/>
      <c r="W70" s="57">
        <v>0.7</v>
      </c>
      <c r="X70" s="57">
        <f t="shared" si="0"/>
        <v>11.09228535736017</v>
      </c>
      <c r="Y70" s="57" t="e">
        <f>#REF!*1.41421*SIN(6.28318*$D$14*W70/1000+(3.1416*$U$3/180))</f>
        <v>#REF!</v>
      </c>
      <c r="Z70" s="57" t="e">
        <f t="shared" si="12"/>
        <v>#REF!</v>
      </c>
      <c r="AA70" s="57" t="e">
        <f>#REF!*#REF!*COS(3.1416*($U$3)/180)</f>
        <v>#REF!</v>
      </c>
    </row>
    <row r="71" spans="2:27" ht="12.75">
      <c r="B71" s="57"/>
      <c r="C71" s="57">
        <v>75</v>
      </c>
      <c r="D71" s="57">
        <f t="shared" si="13"/>
        <v>21.42850090101777</v>
      </c>
      <c r="E71" s="57"/>
      <c r="F71" s="57">
        <f t="shared" si="1"/>
        <v>0.46666820260511266</v>
      </c>
      <c r="G71" s="57"/>
      <c r="H71" s="57"/>
      <c r="I71" s="57">
        <f t="shared" si="2"/>
        <v>0.46666820260511266</v>
      </c>
      <c r="J71" s="57">
        <f t="shared" si="3"/>
        <v>75</v>
      </c>
      <c r="K71" s="57"/>
      <c r="L71" s="57">
        <f t="shared" si="10"/>
        <v>21.42850090101777</v>
      </c>
      <c r="M71" s="64">
        <f t="shared" si="4"/>
        <v>75</v>
      </c>
      <c r="N71" s="57"/>
      <c r="O71" s="57"/>
      <c r="P71" s="73"/>
      <c r="Q71" s="73"/>
      <c r="R71" s="67"/>
      <c r="S71" s="66">
        <f t="shared" si="11"/>
        <v>3.2986695</v>
      </c>
      <c r="T71" s="66">
        <f t="shared" si="8"/>
        <v>24.687700587567274</v>
      </c>
      <c r="U71" s="57"/>
      <c r="V71" s="57"/>
      <c r="W71" s="57">
        <v>0.75</v>
      </c>
      <c r="X71" s="57">
        <f t="shared" si="0"/>
        <v>11.633887214399476</v>
      </c>
      <c r="Y71" s="57" t="e">
        <f>#REF!*1.41421*SIN(6.28318*$D$14*W71/1000+(3.1416*$U$3/180))</f>
        <v>#REF!</v>
      </c>
      <c r="Z71" s="57" t="e">
        <f t="shared" si="12"/>
        <v>#REF!</v>
      </c>
      <c r="AA71" s="57" t="e">
        <f>#REF!*#REF!*COS(3.1416*($U$3)/180)</f>
        <v>#REF!</v>
      </c>
    </row>
    <row r="72" spans="2:27" ht="12.75">
      <c r="B72" s="57"/>
      <c r="C72" s="57">
        <v>80</v>
      </c>
      <c r="D72" s="57">
        <f t="shared" si="13"/>
        <v>19.66914620552513</v>
      </c>
      <c r="E72" s="57"/>
      <c r="F72" s="57">
        <f t="shared" si="1"/>
        <v>0.5084104767694982</v>
      </c>
      <c r="G72" s="57"/>
      <c r="H72" s="57"/>
      <c r="I72" s="57">
        <f t="shared" si="2"/>
        <v>0.5084104767694982</v>
      </c>
      <c r="J72" s="57">
        <f t="shared" si="3"/>
        <v>80</v>
      </c>
      <c r="K72" s="57"/>
      <c r="L72" s="57">
        <f t="shared" si="10"/>
        <v>19.66914620552513</v>
      </c>
      <c r="M72" s="64">
        <f t="shared" si="4"/>
        <v>80</v>
      </c>
      <c r="N72" s="57"/>
      <c r="O72" s="57"/>
      <c r="P72" s="65"/>
      <c r="Q72" s="57"/>
      <c r="R72" s="57"/>
      <c r="S72" s="66">
        <f t="shared" si="11"/>
        <v>3.5185808</v>
      </c>
      <c r="T72" s="66">
        <f t="shared" si="8"/>
        <v>23.144719300844315</v>
      </c>
      <c r="U72" s="57"/>
      <c r="V72" s="57"/>
      <c r="W72" s="57">
        <v>0.8</v>
      </c>
      <c r="X72" s="57">
        <f t="shared" si="0"/>
        <v>12.127251940616391</v>
      </c>
      <c r="Y72" s="57" t="e">
        <f>#REF!*1.41421*SIN(6.28318*$D$14*W72/1000+(3.1416*$U$3/180))</f>
        <v>#REF!</v>
      </c>
      <c r="Z72" s="57" t="e">
        <f t="shared" si="12"/>
        <v>#REF!</v>
      </c>
      <c r="AA72" s="57" t="e">
        <f>#REF!*#REF!*COS(3.1416*($U$3)/180)</f>
        <v>#REF!</v>
      </c>
    </row>
    <row r="73" spans="2:27" ht="12.75">
      <c r="B73" s="57"/>
      <c r="C73" s="57">
        <v>85</v>
      </c>
      <c r="D73" s="57">
        <f t="shared" si="13"/>
        <v>18.091540484666528</v>
      </c>
      <c r="E73" s="57"/>
      <c r="F73" s="57">
        <f t="shared" si="1"/>
        <v>0.552744527668912</v>
      </c>
      <c r="G73" s="57"/>
      <c r="H73" s="57"/>
      <c r="I73" s="57">
        <f t="shared" si="2"/>
        <v>0.552744527668912</v>
      </c>
      <c r="J73" s="57">
        <f t="shared" si="3"/>
        <v>85</v>
      </c>
      <c r="K73" s="57"/>
      <c r="L73" s="57">
        <f t="shared" si="10"/>
        <v>18.091540484666528</v>
      </c>
      <c r="M73" s="64">
        <f t="shared" si="4"/>
        <v>85</v>
      </c>
      <c r="N73" s="57"/>
      <c r="O73" s="57"/>
      <c r="P73" s="65"/>
      <c r="Q73" s="57"/>
      <c r="R73" s="57"/>
      <c r="S73" s="66">
        <f t="shared" si="11"/>
        <v>3.7384920999999998</v>
      </c>
      <c r="T73" s="66">
        <f t="shared" si="8"/>
        <v>21.78326522432406</v>
      </c>
      <c r="U73" s="57"/>
      <c r="V73" s="57"/>
      <c r="W73" s="57">
        <v>0.85</v>
      </c>
      <c r="X73" s="57">
        <f t="shared" si="0"/>
        <v>12.570333917173192</v>
      </c>
      <c r="Y73" s="57" t="e">
        <f>#REF!*1.41421*SIN(6.28318*$D$14*W73/1000+(3.1416*$U$3/180))</f>
        <v>#REF!</v>
      </c>
      <c r="Z73" s="57" t="e">
        <f t="shared" si="12"/>
        <v>#REF!</v>
      </c>
      <c r="AA73" s="57" t="e">
        <f>#REF!*#REF!*COS(3.1416*($U$3)/180)</f>
        <v>#REF!</v>
      </c>
    </row>
    <row r="74" spans="2:27" ht="12.75">
      <c r="B74" s="57"/>
      <c r="C74" s="57">
        <v>90</v>
      </c>
      <c r="D74" s="57">
        <f t="shared" si="13"/>
        <v>16.66546145648278</v>
      </c>
      <c r="E74" s="57"/>
      <c r="F74" s="57">
        <f t="shared" si="1"/>
        <v>0.600043390704315</v>
      </c>
      <c r="G74" s="57"/>
      <c r="H74" s="57"/>
      <c r="I74" s="57">
        <f t="shared" si="2"/>
        <v>0.600043390704315</v>
      </c>
      <c r="J74" s="57">
        <f t="shared" si="3"/>
        <v>90</v>
      </c>
      <c r="K74" s="57"/>
      <c r="L74" s="57">
        <f t="shared" si="10"/>
        <v>16.66546145648278</v>
      </c>
      <c r="M74" s="64">
        <f t="shared" si="4"/>
        <v>90</v>
      </c>
      <c r="N74" s="57"/>
      <c r="O74" s="57"/>
      <c r="P74" s="65"/>
      <c r="Q74" s="57"/>
      <c r="R74" s="57"/>
      <c r="S74" s="66">
        <f t="shared" si="11"/>
        <v>3.9584033999999995</v>
      </c>
      <c r="T74" s="66">
        <f t="shared" si="8"/>
        <v>20.573083822972727</v>
      </c>
      <c r="U74" s="57"/>
      <c r="V74" s="57"/>
      <c r="W74" s="57">
        <v>0.9</v>
      </c>
      <c r="X74" s="57">
        <f t="shared" si="0"/>
        <v>12.961296010627352</v>
      </c>
      <c r="Y74" s="57" t="e">
        <f>#REF!*1.41421*SIN(6.28318*$D$14*W74/1000+(3.1416*$U$3/180))</f>
        <v>#REF!</v>
      </c>
      <c r="Z74" s="57" t="e">
        <f t="shared" si="12"/>
        <v>#REF!</v>
      </c>
      <c r="AA74" s="57" t="e">
        <f>#REF!*#REF!*COS(3.1416*($U$3)/180)</f>
        <v>#REF!</v>
      </c>
    </row>
    <row r="75" spans="2:27" ht="12.75">
      <c r="B75" s="57"/>
      <c r="C75" s="57">
        <v>95</v>
      </c>
      <c r="D75" s="57">
        <f>(($C$14^2+(S75-T75)^2))^(1/2)</f>
        <v>15.367061712488812</v>
      </c>
      <c r="E75" s="57"/>
      <c r="F75" s="57">
        <f t="shared" si="1"/>
        <v>0.6507424898198332</v>
      </c>
      <c r="G75" s="57"/>
      <c r="H75" s="57"/>
      <c r="I75" s="57">
        <f t="shared" si="2"/>
        <v>0.6507424898198332</v>
      </c>
      <c r="J75" s="57">
        <f t="shared" si="3"/>
        <v>95</v>
      </c>
      <c r="K75" s="57"/>
      <c r="L75" s="57">
        <f t="shared" si="10"/>
        <v>15.367061712488812</v>
      </c>
      <c r="M75" s="64">
        <f t="shared" si="4"/>
        <v>95</v>
      </c>
      <c r="N75" s="57"/>
      <c r="O75" s="57"/>
      <c r="P75" s="65"/>
      <c r="Q75" s="57"/>
      <c r="R75" s="57"/>
      <c r="S75" s="66">
        <f t="shared" si="11"/>
        <v>4.1783147000000005</v>
      </c>
      <c r="T75" s="66">
        <f t="shared" si="8"/>
        <v>19.49028993755311</v>
      </c>
      <c r="U75" s="57"/>
      <c r="V75" s="57"/>
      <c r="W75" s="57">
        <v>0.95</v>
      </c>
      <c r="X75" s="57">
        <f t="shared" si="0"/>
        <v>13.298517190165953</v>
      </c>
      <c r="Y75" s="57" t="e">
        <f>#REF!*1.41421*SIN(6.28318*$D$14*W75/1000+(3.1416*$U$3/180))</f>
        <v>#REF!</v>
      </c>
      <c r="Z75" s="57" t="e">
        <f t="shared" si="12"/>
        <v>#REF!</v>
      </c>
      <c r="AA75" s="57" t="e">
        <f>#REF!*#REF!*COS(3.1416*($U$3)/180)</f>
        <v>#REF!</v>
      </c>
    </row>
    <row r="76" spans="2:27" ht="12.75">
      <c r="B76" s="57"/>
      <c r="C76" s="57">
        <v>100</v>
      </c>
      <c r="D76" s="57">
        <f>(($C$14^2+(S76-T76)^2))^(1/2)</f>
        <v>14.177277672738015</v>
      </c>
      <c r="E76" s="57"/>
      <c r="F76" s="57">
        <f t="shared" si="1"/>
        <v>0.7053540341690105</v>
      </c>
      <c r="G76" s="57"/>
      <c r="H76" s="57"/>
      <c r="I76" s="57">
        <f t="shared" si="2"/>
        <v>0.7053540341690105</v>
      </c>
      <c r="J76" s="57">
        <f t="shared" si="3"/>
        <v>100</v>
      </c>
      <c r="K76" s="57"/>
      <c r="L76" s="57">
        <f t="shared" si="10"/>
        <v>14.177277672738015</v>
      </c>
      <c r="M76" s="64">
        <f t="shared" si="4"/>
        <v>100</v>
      </c>
      <c r="N76" s="57"/>
      <c r="O76" s="57"/>
      <c r="P76" s="65"/>
      <c r="Q76" s="57"/>
      <c r="R76" s="57"/>
      <c r="S76" s="66">
        <f t="shared" si="11"/>
        <v>4.398226</v>
      </c>
      <c r="T76" s="66">
        <f t="shared" si="8"/>
        <v>18.515775440675455</v>
      </c>
      <c r="U76" s="57"/>
      <c r="V76" s="57"/>
      <c r="W76" s="57">
        <v>1</v>
      </c>
      <c r="X76" s="57">
        <f t="shared" si="0"/>
        <v>13.58059924882225</v>
      </c>
      <c r="Y76" s="57" t="e">
        <f>#REF!*1.41421*SIN(6.28318*$D$14*W76/1000+(3.1416*$U$3/180))</f>
        <v>#REF!</v>
      </c>
      <c r="Z76" s="57" t="e">
        <f t="shared" si="12"/>
        <v>#REF!</v>
      </c>
      <c r="AA76" s="57" t="e">
        <f>#REF!*#REF!*COS(3.1416*($U$3)/180)</f>
        <v>#REF!</v>
      </c>
    </row>
    <row r="77" spans="2:27" ht="12.75">
      <c r="B77" s="57"/>
      <c r="C77" s="57">
        <v>105</v>
      </c>
      <c r="D77" s="57">
        <f>(($C$14^2+(S77-T77)^2))^(1/2)</f>
        <v>13.08069387168162</v>
      </c>
      <c r="E77" s="57"/>
      <c r="F77" s="57">
        <f t="shared" si="1"/>
        <v>0.7644854392356807</v>
      </c>
      <c r="G77" s="57"/>
      <c r="H77" s="57"/>
      <c r="I77" s="57">
        <f t="shared" si="2"/>
        <v>0.7644854392356807</v>
      </c>
      <c r="J77" s="57">
        <f t="shared" si="3"/>
        <v>105</v>
      </c>
      <c r="K77" s="57"/>
      <c r="L77" s="57">
        <f t="shared" si="10"/>
        <v>13.08069387168162</v>
      </c>
      <c r="M77" s="64">
        <f t="shared" si="4"/>
        <v>105</v>
      </c>
      <c r="N77" s="57"/>
      <c r="O77" s="57"/>
      <c r="P77" s="65"/>
      <c r="Q77" s="57"/>
      <c r="R77" s="57"/>
      <c r="S77" s="66">
        <f t="shared" si="11"/>
        <v>4.6181373</v>
      </c>
      <c r="T77" s="66">
        <f t="shared" si="8"/>
        <v>17.634071848262337</v>
      </c>
      <c r="U77" s="57"/>
      <c r="V77" s="57"/>
      <c r="W77" s="57">
        <v>1.05</v>
      </c>
      <c r="X77" s="57">
        <f t="shared" si="0"/>
        <v>13.80637260080645</v>
      </c>
      <c r="Y77" s="57" t="e">
        <f>#REF!*1.41421*SIN(6.28318*$D$14*W77/1000+(3.1416*$U$3/180))</f>
        <v>#REF!</v>
      </c>
      <c r="Z77" s="57" t="e">
        <f t="shared" si="12"/>
        <v>#REF!</v>
      </c>
      <c r="AA77" s="57" t="e">
        <f>#REF!*#REF!*COS(3.1416*($U$3)/180)</f>
        <v>#REF!</v>
      </c>
    </row>
    <row r="78" spans="2:27" ht="12.75">
      <c r="B78" s="57"/>
      <c r="C78" s="57">
        <v>110</v>
      </c>
      <c r="D78" s="57">
        <f>(($C$14^2+(S78-T78)^2))^(1/2)</f>
        <v>12.06471794946424</v>
      </c>
      <c r="E78" s="57"/>
      <c r="F78" s="57">
        <f t="shared" si="1"/>
        <v>0.828863139767314</v>
      </c>
      <c r="G78" s="57"/>
      <c r="H78" s="57"/>
      <c r="I78" s="57">
        <f t="shared" si="2"/>
        <v>0.828863139767314</v>
      </c>
      <c r="J78" s="57">
        <f t="shared" si="3"/>
        <v>110</v>
      </c>
      <c r="K78" s="57"/>
      <c r="L78" s="57">
        <f t="shared" si="10"/>
        <v>12.06471794946424</v>
      </c>
      <c r="M78" s="64">
        <f t="shared" si="4"/>
        <v>110</v>
      </c>
      <c r="N78" s="57"/>
      <c r="O78" s="57"/>
      <c r="P78" s="65"/>
      <c r="Q78" s="57"/>
      <c r="R78" s="57"/>
      <c r="S78" s="66">
        <f t="shared" si="11"/>
        <v>4.8380486000000005</v>
      </c>
      <c r="T78" s="66">
        <f t="shared" si="8"/>
        <v>16.832523127886773</v>
      </c>
      <c r="U78" s="57"/>
      <c r="V78" s="57"/>
      <c r="W78" s="57">
        <v>1.1</v>
      </c>
      <c r="X78" s="57">
        <f t="shared" si="0"/>
        <v>13.974901130913441</v>
      </c>
      <c r="Y78" s="57" t="e">
        <f>#REF!*1.41421*SIN(6.28318*$D$14*W78/1000+(3.1416*$U$3/180))</f>
        <v>#REF!</v>
      </c>
      <c r="Z78" s="57" t="e">
        <f t="shared" si="12"/>
        <v>#REF!</v>
      </c>
      <c r="AA78" s="57" t="e">
        <f>#REF!*#REF!*COS(3.1416*($U$3)/180)</f>
        <v>#REF!</v>
      </c>
    </row>
    <row r="79" spans="2:27" ht="12.75">
      <c r="B79" s="57"/>
      <c r="C79" s="57">
        <v>115</v>
      </c>
      <c r="D79" s="57">
        <f>(($C$14^2+(S79-T79)^2))^(1/2)</f>
        <v>11.118972130413658</v>
      </c>
      <c r="E79" s="57"/>
      <c r="F79" s="57">
        <f t="shared" si="1"/>
        <v>0.8993637076081035</v>
      </c>
      <c r="G79" s="57"/>
      <c r="H79" s="57"/>
      <c r="I79" s="57">
        <f t="shared" si="2"/>
        <v>0.8993637076081035</v>
      </c>
      <c r="J79" s="57">
        <f t="shared" si="3"/>
        <v>115</v>
      </c>
      <c r="K79" s="57"/>
      <c r="L79" s="57">
        <f t="shared" si="10"/>
        <v>11.118972130413658</v>
      </c>
      <c r="M79" s="64">
        <f t="shared" si="4"/>
        <v>115</v>
      </c>
      <c r="N79" s="57"/>
      <c r="O79" s="57"/>
      <c r="P79" s="65"/>
      <c r="Q79" s="57"/>
      <c r="R79" s="57"/>
      <c r="S79" s="66">
        <f t="shared" si="11"/>
        <v>5.0579599</v>
      </c>
      <c r="T79" s="66">
        <f t="shared" si="8"/>
        <v>16.100674296239525</v>
      </c>
      <c r="U79" s="57"/>
      <c r="V79" s="57"/>
      <c r="W79" s="57">
        <v>1.15</v>
      </c>
      <c r="X79" s="57">
        <f t="shared" si="0"/>
        <v>14.085486075900622</v>
      </c>
      <c r="Y79" s="57" t="e">
        <f>#REF!*1.41421*SIN(6.28318*$D$14*W79/1000+(3.1416*$U$3/180))</f>
        <v>#REF!</v>
      </c>
      <c r="Z79" s="57" t="e">
        <f t="shared" si="12"/>
        <v>#REF!</v>
      </c>
      <c r="AA79" s="57" t="e">
        <f>#REF!*#REF!*COS(3.1416*($U$3)/180)</f>
        <v>#REF!</v>
      </c>
    </row>
    <row r="80" spans="2:27" ht="12.75">
      <c r="B80" s="57"/>
      <c r="C80" s="57">
        <v>120</v>
      </c>
      <c r="D80" s="57">
        <f aca="true" t="shared" si="14" ref="D80:D143">(($C$14^2+(S80-T80)^2))^(1/2)</f>
        <v>10.234838524121002</v>
      </c>
      <c r="E80" s="57"/>
      <c r="F80" s="57">
        <f t="shared" si="1"/>
        <v>0.9770549849352732</v>
      </c>
      <c r="G80" s="57"/>
      <c r="H80" s="57"/>
      <c r="I80" s="57">
        <f t="shared" si="2"/>
        <v>0.9770549849352732</v>
      </c>
      <c r="J80" s="57">
        <f t="shared" si="3"/>
        <v>120</v>
      </c>
      <c r="K80" s="57"/>
      <c r="L80" s="57">
        <f t="shared" si="10"/>
        <v>10.234838524121002</v>
      </c>
      <c r="M80" s="64">
        <f t="shared" si="4"/>
        <v>120</v>
      </c>
      <c r="N80" s="57"/>
      <c r="O80" s="57"/>
      <c r="P80" s="65"/>
      <c r="Q80" s="57"/>
      <c r="R80" s="57"/>
      <c r="S80" s="66">
        <f t="shared" si="11"/>
        <v>5.2778712</v>
      </c>
      <c r="T80" s="66">
        <f t="shared" si="8"/>
        <v>15.429812867229543</v>
      </c>
      <c r="U80" s="57"/>
      <c r="V80" s="57"/>
      <c r="W80" s="57">
        <v>1.2</v>
      </c>
      <c r="X80" s="57">
        <f t="shared" si="0"/>
        <v>14.137668921742538</v>
      </c>
      <c r="Y80" s="57" t="e">
        <f>#REF!*1.41421*SIN(6.28318*$D$14*W80/1000+(3.1416*$U$3/180))</f>
        <v>#REF!</v>
      </c>
      <c r="Z80" s="57" t="e">
        <f t="shared" si="12"/>
        <v>#REF!</v>
      </c>
      <c r="AA80" s="57" t="e">
        <f>#REF!*#REF!*COS(3.1416*($U$3)/180)</f>
        <v>#REF!</v>
      </c>
    </row>
    <row r="81" spans="2:27" ht="12.75">
      <c r="B81" s="57"/>
      <c r="C81" s="57">
        <v>125</v>
      </c>
      <c r="D81" s="57">
        <f t="shared" si="14"/>
        <v>9.405115853572394</v>
      </c>
      <c r="E81" s="57"/>
      <c r="F81" s="57">
        <f t="shared" si="1"/>
        <v>1.0632511237170619</v>
      </c>
      <c r="G81" s="57"/>
      <c r="H81" s="57"/>
      <c r="I81" s="57">
        <f t="shared" si="2"/>
        <v>1.0632511237170619</v>
      </c>
      <c r="J81" s="57">
        <f t="shared" si="3"/>
        <v>125</v>
      </c>
      <c r="K81" s="57"/>
      <c r="L81" s="57">
        <f t="shared" si="10"/>
        <v>9.405115853572394</v>
      </c>
      <c r="M81" s="64">
        <f t="shared" si="4"/>
        <v>125</v>
      </c>
      <c r="N81" s="57"/>
      <c r="O81" s="57"/>
      <c r="P81" s="65"/>
      <c r="Q81" s="57"/>
      <c r="R81" s="57"/>
      <c r="S81" s="66">
        <f t="shared" si="11"/>
        <v>5.4977825</v>
      </c>
      <c r="T81" s="66">
        <f t="shared" si="8"/>
        <v>14.812620352540364</v>
      </c>
      <c r="U81" s="57"/>
      <c r="V81" s="57"/>
      <c r="W81" s="57">
        <v>1.25</v>
      </c>
      <c r="X81" s="57">
        <f t="shared" si="0"/>
        <v>14.131233304749633</v>
      </c>
      <c r="Y81" s="57" t="e">
        <f>#REF!*1.41421*SIN(6.28318*$D$14*W81/1000+(3.1416*$U$3/180))</f>
        <v>#REF!</v>
      </c>
      <c r="Z81" s="57" t="e">
        <f t="shared" si="12"/>
        <v>#REF!</v>
      </c>
      <c r="AA81" s="57" t="e">
        <f>#REF!*#REF!*COS(3.1416*($U$3)/180)</f>
        <v>#REF!</v>
      </c>
    </row>
    <row r="82" spans="2:27" ht="12.75">
      <c r="B82" s="57"/>
      <c r="C82" s="57">
        <v>130</v>
      </c>
      <c r="D82" s="57">
        <f t="shared" si="14"/>
        <v>8.623758583750654</v>
      </c>
      <c r="E82" s="57"/>
      <c r="F82" s="57">
        <f t="shared" si="1"/>
        <v>1.1595871919284166</v>
      </c>
      <c r="G82" s="57"/>
      <c r="H82" s="57"/>
      <c r="I82" s="57">
        <f t="shared" si="2"/>
        <v>1.1595871919284166</v>
      </c>
      <c r="J82" s="57">
        <f t="shared" si="3"/>
        <v>130</v>
      </c>
      <c r="K82" s="57"/>
      <c r="L82" s="57">
        <f t="shared" si="10"/>
        <v>8.623758583750654</v>
      </c>
      <c r="M82" s="64">
        <f t="shared" si="4"/>
        <v>130</v>
      </c>
      <c r="N82" s="57"/>
      <c r="O82" s="57"/>
      <c r="P82" s="65"/>
      <c r="Q82" s="57"/>
      <c r="R82" s="57"/>
      <c r="S82" s="66">
        <f t="shared" si="11"/>
        <v>5.7176938</v>
      </c>
      <c r="T82" s="66">
        <f t="shared" si="8"/>
        <v>14.242904185134964</v>
      </c>
      <c r="U82" s="57"/>
      <c r="V82" s="57"/>
      <c r="W82" s="57">
        <v>1.3</v>
      </c>
      <c r="X82" s="57">
        <f t="shared" si="0"/>
        <v>14.066205908668545</v>
      </c>
      <c r="Y82" s="57" t="e">
        <f>#REF!*1.41421*SIN(6.28318*$D$14*W82/1000+(3.1416*$U$3/180))</f>
        <v>#REF!</v>
      </c>
      <c r="Z82" s="57" t="e">
        <f t="shared" si="12"/>
        <v>#REF!</v>
      </c>
      <c r="AA82" s="57" t="e">
        <f>#REF!*#REF!*COS(3.1416*($U$3)/180)</f>
        <v>#REF!</v>
      </c>
    </row>
    <row r="83" spans="2:27" ht="12.75">
      <c r="B83" s="57"/>
      <c r="C83" s="57">
        <v>135</v>
      </c>
      <c r="D83" s="57">
        <f t="shared" si="14"/>
        <v>7.885678521500143</v>
      </c>
      <c r="E83" s="57"/>
      <c r="F83" s="57">
        <f t="shared" si="1"/>
        <v>1.2681216933628732</v>
      </c>
      <c r="G83" s="57"/>
      <c r="H83" s="57"/>
      <c r="I83" s="57">
        <f t="shared" si="2"/>
        <v>1.2681216933628732</v>
      </c>
      <c r="J83" s="57">
        <f t="shared" si="3"/>
        <v>135</v>
      </c>
      <c r="K83" s="57"/>
      <c r="L83" s="57">
        <f t="shared" si="10"/>
        <v>7.885678521500143</v>
      </c>
      <c r="M83" s="64">
        <f t="shared" si="4"/>
        <v>135</v>
      </c>
      <c r="N83" s="57"/>
      <c r="O83" s="57"/>
      <c r="P83" s="65"/>
      <c r="Q83" s="57"/>
      <c r="R83" s="57"/>
      <c r="S83" s="66">
        <f t="shared" si="11"/>
        <v>5.9376051</v>
      </c>
      <c r="T83" s="66">
        <f t="shared" si="8"/>
        <v>13.71538921531515</v>
      </c>
      <c r="U83" s="57"/>
      <c r="V83" s="57"/>
      <c r="W83" s="57">
        <v>1.35</v>
      </c>
      <c r="X83" s="57">
        <f t="shared" si="0"/>
        <v>13.942856354044325</v>
      </c>
      <c r="Y83" s="57" t="e">
        <f>#REF!*1.41421*SIN(6.28318*$D$14*W83/1000+(3.1416*$U$3/180))</f>
        <v>#REF!</v>
      </c>
      <c r="Z83" s="57" t="e">
        <f t="shared" si="12"/>
        <v>#REF!</v>
      </c>
      <c r="AA83" s="57" t="e">
        <f>#REF!*#REF!*COS(3.1416*($U$3)/180)</f>
        <v>#REF!</v>
      </c>
    </row>
    <row r="84" spans="2:27" ht="12.75">
      <c r="B84" s="57"/>
      <c r="C84" s="57">
        <v>140</v>
      </c>
      <c r="D84" s="57">
        <f t="shared" si="14"/>
        <v>7.186595432211453</v>
      </c>
      <c r="E84" s="57"/>
      <c r="F84" s="57">
        <f t="shared" si="1"/>
        <v>1.3914794695661348</v>
      </c>
      <c r="G84" s="57"/>
      <c r="H84" s="57"/>
      <c r="I84" s="57">
        <f t="shared" si="2"/>
        <v>1.3914794695661348</v>
      </c>
      <c r="J84" s="57">
        <f t="shared" si="3"/>
        <v>140</v>
      </c>
      <c r="K84" s="57"/>
      <c r="L84" s="57">
        <f t="shared" si="10"/>
        <v>7.186595432211453</v>
      </c>
      <c r="M84" s="64">
        <f t="shared" si="4"/>
        <v>140</v>
      </c>
      <c r="N84" s="57"/>
      <c r="O84" s="57"/>
      <c r="P84" s="65"/>
      <c r="Q84" s="57"/>
      <c r="R84" s="57"/>
      <c r="S84" s="66">
        <f t="shared" si="11"/>
        <v>6.1575164</v>
      </c>
      <c r="T84" s="66">
        <f t="shared" si="8"/>
        <v>13.225553886196753</v>
      </c>
      <c r="U84" s="57"/>
      <c r="V84" s="57"/>
      <c r="W84" s="57">
        <v>1.4</v>
      </c>
      <c r="X84" s="57">
        <f t="shared" si="0"/>
        <v>13.761696080303333</v>
      </c>
      <c r="Y84" s="57" t="e">
        <f>#REF!*1.41421*SIN(6.28318*$D$14*W84/1000+(3.1416*$U$3/180))</f>
        <v>#REF!</v>
      </c>
      <c r="Z84" s="57" t="e">
        <f t="shared" si="12"/>
        <v>#REF!</v>
      </c>
      <c r="AA84" s="57" t="e">
        <f>#REF!*#REF!*COS(3.1416*($U$3)/180)</f>
        <v>#REF!</v>
      </c>
    </row>
    <row r="85" spans="2:27" ht="12.75">
      <c r="B85" s="57"/>
      <c r="C85" s="57">
        <v>145</v>
      </c>
      <c r="D85" s="57">
        <f t="shared" si="14"/>
        <v>6.522928190138939</v>
      </c>
      <c r="E85" s="57"/>
      <c r="F85" s="57">
        <f t="shared" si="1"/>
        <v>1.5330538231461046</v>
      </c>
      <c r="G85" s="57"/>
      <c r="H85" s="57"/>
      <c r="I85" s="57">
        <f t="shared" si="2"/>
        <v>1.5330538231461046</v>
      </c>
      <c r="J85" s="57">
        <f t="shared" si="3"/>
        <v>145</v>
      </c>
      <c r="K85" s="57"/>
      <c r="L85" s="57">
        <f t="shared" si="10"/>
        <v>6.522928190138939</v>
      </c>
      <c r="M85" s="64">
        <f t="shared" si="4"/>
        <v>145</v>
      </c>
      <c r="N85" s="57"/>
      <c r="O85" s="57"/>
      <c r="P85" s="65"/>
      <c r="Q85" s="57"/>
      <c r="R85" s="57"/>
      <c r="S85" s="66">
        <f t="shared" si="11"/>
        <v>6.3774277</v>
      </c>
      <c r="T85" s="66">
        <f t="shared" si="8"/>
        <v>12.769500303914105</v>
      </c>
      <c r="U85" s="57"/>
      <c r="V85" s="57"/>
      <c r="W85" s="57">
        <v>1.45</v>
      </c>
      <c r="X85" s="57">
        <f t="shared" si="0"/>
        <v>13.523476225191981</v>
      </c>
      <c r="Y85" s="57" t="e">
        <f>#REF!*1.41421*SIN(6.28318*$D$14*W85/1000+(3.1416*$U$3/180))</f>
        <v>#REF!</v>
      </c>
      <c r="Z85" s="57" t="e">
        <f t="shared" si="12"/>
        <v>#REF!</v>
      </c>
      <c r="AA85" s="57" t="e">
        <f>#REF!*#REF!*COS(3.1416*($U$3)/180)</f>
        <v>#REF!</v>
      </c>
    </row>
    <row r="86" spans="2:27" ht="12.75">
      <c r="B86" s="57"/>
      <c r="C86" s="57">
        <v>150</v>
      </c>
      <c r="D86" s="57">
        <f t="shared" si="14"/>
        <v>5.891722333034958</v>
      </c>
      <c r="E86" s="57"/>
      <c r="F86" s="57">
        <f t="shared" si="1"/>
        <v>1.6972965517960477</v>
      </c>
      <c r="G86" s="57"/>
      <c r="H86" s="57"/>
      <c r="I86" s="57">
        <f t="shared" si="2"/>
        <v>1.6972965517960477</v>
      </c>
      <c r="J86" s="57">
        <f t="shared" si="3"/>
        <v>150</v>
      </c>
      <c r="K86" s="57"/>
      <c r="L86" s="57">
        <f t="shared" si="10"/>
        <v>5.891722333034958</v>
      </c>
      <c r="M86" s="64">
        <f t="shared" si="4"/>
        <v>150</v>
      </c>
      <c r="N86" s="57"/>
      <c r="O86" s="57"/>
      <c r="P86" s="65"/>
      <c r="Q86" s="57"/>
      <c r="R86" s="57"/>
      <c r="S86" s="66">
        <f t="shared" si="11"/>
        <v>6.597339</v>
      </c>
      <c r="T86" s="66">
        <f t="shared" si="8"/>
        <v>12.343850293783637</v>
      </c>
      <c r="U86" s="57"/>
      <c r="V86" s="57"/>
      <c r="W86" s="57">
        <v>1.5</v>
      </c>
      <c r="X86" s="57">
        <f t="shared" si="0"/>
        <v>13.229184510363728</v>
      </c>
      <c r="Y86" s="57" t="e">
        <f>#REF!*1.41421*SIN(6.28318*$D$14*W86/1000+(3.1416*$U$3/180))</f>
        <v>#REF!</v>
      </c>
      <c r="Z86" s="57" t="e">
        <f t="shared" si="12"/>
        <v>#REF!</v>
      </c>
      <c r="AA86" s="57" t="e">
        <f>#REF!*#REF!*COS(3.1416*($U$3)/180)</f>
        <v>#REF!</v>
      </c>
    </row>
    <row r="87" spans="2:27" ht="12.75">
      <c r="B87" s="57"/>
      <c r="C87" s="57">
        <v>155</v>
      </c>
      <c r="D87" s="57">
        <f t="shared" si="14"/>
        <v>5.290614539138642</v>
      </c>
      <c r="E87" s="57"/>
      <c r="F87" s="57">
        <f t="shared" si="1"/>
        <v>1.8901395907833587</v>
      </c>
      <c r="G87" s="57"/>
      <c r="H87" s="57"/>
      <c r="I87" s="57">
        <f t="shared" si="2"/>
        <v>1.8901395907833587</v>
      </c>
      <c r="J87" s="57">
        <f t="shared" si="3"/>
        <v>155</v>
      </c>
      <c r="K87" s="57"/>
      <c r="L87" s="57">
        <f t="shared" si="10"/>
        <v>5.290614539138642</v>
      </c>
      <c r="M87" s="64">
        <f t="shared" si="4"/>
        <v>155</v>
      </c>
      <c r="N87" s="57"/>
      <c r="O87" s="57"/>
      <c r="P87" s="65"/>
      <c r="Q87" s="57"/>
      <c r="R87" s="57"/>
      <c r="S87" s="66">
        <f t="shared" si="11"/>
        <v>6.8172502999999995</v>
      </c>
      <c r="T87" s="66">
        <f t="shared" si="8"/>
        <v>11.945661574629325</v>
      </c>
      <c r="U87" s="57"/>
      <c r="V87" s="57"/>
      <c r="W87" s="57">
        <v>1.55</v>
      </c>
      <c r="X87" s="57">
        <f t="shared" si="0"/>
        <v>12.880041146027462</v>
      </c>
      <c r="Y87" s="57" t="e">
        <f>#REF!*1.41421*SIN(6.28318*$D$14*W87/1000+(3.1416*$U$3/180))</f>
        <v>#REF!</v>
      </c>
      <c r="Z87" s="57" t="e">
        <f t="shared" si="12"/>
        <v>#REF!</v>
      </c>
      <c r="AA87" s="57" t="e">
        <f>#REF!*#REF!*COS(3.1416*($U$3)/180)</f>
        <v>#REF!</v>
      </c>
    </row>
    <row r="88" spans="2:27" ht="12.75">
      <c r="B88" s="57"/>
      <c r="C88" s="57">
        <v>160</v>
      </c>
      <c r="D88" s="57">
        <f t="shared" si="14"/>
        <v>4.717840751504117</v>
      </c>
      <c r="E88" s="57"/>
      <c r="F88" s="57">
        <f t="shared" si="1"/>
        <v>2.1196137230388397</v>
      </c>
      <c r="G88" s="57"/>
      <c r="H88" s="57"/>
      <c r="I88" s="57">
        <f t="shared" si="2"/>
        <v>2.1196137230388397</v>
      </c>
      <c r="J88" s="57">
        <f t="shared" si="3"/>
        <v>160</v>
      </c>
      <c r="K88" s="57"/>
      <c r="L88" s="57">
        <f t="shared" si="10"/>
        <v>4.717840751504117</v>
      </c>
      <c r="M88" s="64">
        <f t="shared" si="4"/>
        <v>160</v>
      </c>
      <c r="N88" s="57"/>
      <c r="O88" s="57"/>
      <c r="P88" s="65"/>
      <c r="Q88" s="57"/>
      <c r="R88" s="57"/>
      <c r="S88" s="66">
        <f t="shared" si="11"/>
        <v>7.0371616</v>
      </c>
      <c r="T88" s="66">
        <f t="shared" si="8"/>
        <v>11.572359650422158</v>
      </c>
      <c r="U88" s="57"/>
      <c r="V88" s="57"/>
      <c r="W88" s="57">
        <v>1.6</v>
      </c>
      <c r="X88" s="57">
        <f t="shared" si="0"/>
        <v>12.477493771637729</v>
      </c>
      <c r="Y88" s="57" t="e">
        <f>#REF!*1.41421*SIN(6.28318*$D$14*W88/1000+(3.1416*$U$3/180))</f>
        <v>#REF!</v>
      </c>
      <c r="Z88" s="57" t="e">
        <f t="shared" si="12"/>
        <v>#REF!</v>
      </c>
      <c r="AA88" s="57" t="e">
        <f>#REF!*#REF!*COS(3.1416*($U$3)/180)</f>
        <v>#REF!</v>
      </c>
    </row>
    <row r="89" spans="2:27" ht="12.75">
      <c r="B89" s="57"/>
      <c r="C89" s="57">
        <v>161</v>
      </c>
      <c r="D89" s="57">
        <f t="shared" si="14"/>
        <v>4.606576431065432</v>
      </c>
      <c r="E89" s="57"/>
      <c r="F89" s="57">
        <f t="shared" si="1"/>
        <v>2.170809526259646</v>
      </c>
      <c r="G89" s="57"/>
      <c r="H89" s="57"/>
      <c r="I89" s="57">
        <f t="shared" si="2"/>
        <v>2.170809526259646</v>
      </c>
      <c r="J89" s="57">
        <f t="shared" si="3"/>
        <v>161</v>
      </c>
      <c r="K89" s="57"/>
      <c r="L89" s="57">
        <f t="shared" si="10"/>
        <v>4.606576431065432</v>
      </c>
      <c r="M89" s="64">
        <f t="shared" si="4"/>
        <v>161</v>
      </c>
      <c r="N89" s="57"/>
      <c r="O89" s="57"/>
      <c r="P89" s="65"/>
      <c r="Q89" s="57"/>
      <c r="R89" s="57"/>
      <c r="S89" s="66">
        <f t="shared" si="11"/>
        <v>7.081143859999999</v>
      </c>
      <c r="T89" s="66">
        <f t="shared" si="8"/>
        <v>11.500481640171088</v>
      </c>
      <c r="U89" s="57"/>
      <c r="V89" s="57"/>
      <c r="W89" s="57">
        <v>1.65</v>
      </c>
      <c r="X89" s="57">
        <f aca="true" t="shared" si="15" ref="X89:X120">$P$2*SIN(6.28318*$D$14*W89/1000)</f>
        <v>12.023211453603961</v>
      </c>
      <c r="Y89" s="57" t="e">
        <f>#REF!*1.41421*SIN(6.28318*$D$14*W89/1000+(3.1416*$U$3/180))</f>
        <v>#REF!</v>
      </c>
      <c r="Z89" s="57" t="e">
        <f t="shared" si="12"/>
        <v>#REF!</v>
      </c>
      <c r="AA89" s="57" t="e">
        <f>#REF!*#REF!*COS(3.1416*($U$3)/180)</f>
        <v>#REF!</v>
      </c>
    </row>
    <row r="90" spans="2:27" ht="12.75">
      <c r="B90" s="57"/>
      <c r="C90" s="57">
        <v>162</v>
      </c>
      <c r="D90" s="57">
        <f t="shared" si="14"/>
        <v>4.496393791701013</v>
      </c>
      <c r="E90" s="57"/>
      <c r="F90" s="57">
        <f t="shared" si="1"/>
        <v>2.2240044941030264</v>
      </c>
      <c r="G90" s="57"/>
      <c r="H90" s="57"/>
      <c r="I90" s="57">
        <f t="shared" si="2"/>
        <v>2.2240044941030264</v>
      </c>
      <c r="J90" s="57">
        <f t="shared" si="3"/>
        <v>162</v>
      </c>
      <c r="K90" s="57"/>
      <c r="L90" s="57">
        <f t="shared" si="10"/>
        <v>4.496393791701013</v>
      </c>
      <c r="M90" s="64">
        <f t="shared" si="4"/>
        <v>162</v>
      </c>
      <c r="N90" s="57"/>
      <c r="O90" s="57"/>
      <c r="P90" s="65"/>
      <c r="Q90" s="57"/>
      <c r="R90" s="57"/>
      <c r="S90" s="66">
        <f t="shared" si="11"/>
        <v>7.12512612</v>
      </c>
      <c r="T90" s="66">
        <f t="shared" si="8"/>
        <v>11.429491012762625</v>
      </c>
      <c r="U90" s="57"/>
      <c r="V90" s="57"/>
      <c r="W90" s="57">
        <v>1.7</v>
      </c>
      <c r="X90" s="57">
        <f t="shared" si="15"/>
        <v>11.519077764905793</v>
      </c>
      <c r="Y90" s="57" t="e">
        <f>#REF!*1.41421*SIN(6.28318*$D$14*W90/1000+(3.1416*$U$3/180))</f>
        <v>#REF!</v>
      </c>
      <c r="Z90" s="57" t="e">
        <f t="shared" si="12"/>
        <v>#REF!</v>
      </c>
      <c r="AA90" s="57" t="e">
        <f>#REF!*#REF!*COS(3.1416*($U$3)/180)</f>
        <v>#REF!</v>
      </c>
    </row>
    <row r="91" spans="2:27" ht="12.75">
      <c r="B91" s="57"/>
      <c r="C91" s="57">
        <v>163</v>
      </c>
      <c r="D91" s="57">
        <f t="shared" si="14"/>
        <v>4.387288966828501</v>
      </c>
      <c r="E91" s="57"/>
      <c r="F91" s="57">
        <f t="shared" si="1"/>
        <v>2.27931191120717</v>
      </c>
      <c r="G91" s="57"/>
      <c r="H91" s="57"/>
      <c r="I91" s="57">
        <f t="shared" si="2"/>
        <v>2.27931191120717</v>
      </c>
      <c r="J91" s="57">
        <f t="shared" si="3"/>
        <v>163</v>
      </c>
      <c r="K91" s="57"/>
      <c r="L91" s="57">
        <f t="shared" si="10"/>
        <v>4.387288966828501</v>
      </c>
      <c r="M91" s="64">
        <f t="shared" si="4"/>
        <v>163</v>
      </c>
      <c r="N91" s="57"/>
      <c r="O91" s="57"/>
      <c r="P91" s="65"/>
      <c r="Q91" s="57"/>
      <c r="R91" s="57"/>
      <c r="S91" s="66">
        <f t="shared" si="11"/>
        <v>7.16910838</v>
      </c>
      <c r="T91" s="66">
        <f t="shared" si="8"/>
        <v>11.359371435997211</v>
      </c>
      <c r="U91" s="57"/>
      <c r="V91" s="57"/>
      <c r="W91" s="57">
        <v>1.75</v>
      </c>
      <c r="X91" s="57">
        <f t="shared" si="15"/>
        <v>10.967182975308239</v>
      </c>
      <c r="Y91" s="57" t="e">
        <f>#REF!*1.41421*SIN(6.28318*$D$14*W91/1000+(3.1416*$U$3/180))</f>
        <v>#REF!</v>
      </c>
      <c r="Z91" s="57" t="e">
        <f t="shared" si="12"/>
        <v>#REF!</v>
      </c>
      <c r="AA91" s="57" t="e">
        <f>#REF!*#REF!*COS(3.1416*($U$3)/180)</f>
        <v>#REF!</v>
      </c>
    </row>
    <row r="92" spans="2:27" ht="12.75">
      <c r="B92" s="57"/>
      <c r="C92" s="57">
        <v>164</v>
      </c>
      <c r="D92" s="57">
        <f t="shared" si="14"/>
        <v>4.279259539241241</v>
      </c>
      <c r="E92" s="57"/>
      <c r="F92" s="57">
        <f t="shared" si="1"/>
        <v>2.3368528850140997</v>
      </c>
      <c r="G92" s="57"/>
      <c r="H92" s="57"/>
      <c r="I92" s="57">
        <f t="shared" si="2"/>
        <v>2.3368528850140997</v>
      </c>
      <c r="J92" s="57">
        <f t="shared" si="3"/>
        <v>164</v>
      </c>
      <c r="K92" s="57"/>
      <c r="L92" s="57">
        <f t="shared" si="10"/>
        <v>4.279259539241241</v>
      </c>
      <c r="M92" s="64">
        <f t="shared" si="4"/>
        <v>164</v>
      </c>
      <c r="N92" s="57"/>
      <c r="O92" s="57"/>
      <c r="P92" s="65"/>
      <c r="Q92" s="57"/>
      <c r="R92" s="57"/>
      <c r="S92" s="66">
        <f t="shared" si="11"/>
        <v>7.213090639999999</v>
      </c>
      <c r="T92" s="66">
        <f t="shared" si="8"/>
        <v>11.290106976021619</v>
      </c>
      <c r="U92" s="57"/>
      <c r="V92" s="57"/>
      <c r="W92" s="57">
        <v>1.8</v>
      </c>
      <c r="X92" s="57">
        <f t="shared" si="15"/>
        <v>10.369815384558006</v>
      </c>
      <c r="Y92" s="57" t="e">
        <f>#REF!*1.41421*SIN(6.28318*$D$14*W92/1000+(3.1416*$U$3/180))</f>
        <v>#REF!</v>
      </c>
      <c r="Z92" s="57" t="e">
        <f t="shared" si="12"/>
        <v>#REF!</v>
      </c>
      <c r="AA92" s="57" t="e">
        <f>#REF!*#REF!*COS(3.1416*($U$3)/180)</f>
        <v>#REF!</v>
      </c>
    </row>
    <row r="93" spans="2:27" ht="12.75">
      <c r="B93" s="57"/>
      <c r="C93" s="57">
        <v>165</v>
      </c>
      <c r="D93" s="57">
        <f t="shared" si="14"/>
        <v>4.172304637946627</v>
      </c>
      <c r="E93" s="57"/>
      <c r="F93" s="57">
        <f t="shared" si="1"/>
        <v>2.3967569168011273</v>
      </c>
      <c r="G93" s="57"/>
      <c r="H93" s="57"/>
      <c r="I93" s="57">
        <f t="shared" si="2"/>
        <v>2.3967569168011273</v>
      </c>
      <c r="J93" s="57">
        <f t="shared" si="3"/>
        <v>165</v>
      </c>
      <c r="K93" s="57"/>
      <c r="L93" s="57">
        <f t="shared" si="10"/>
        <v>4.172304637946627</v>
      </c>
      <c r="M93" s="64">
        <f t="shared" si="4"/>
        <v>165</v>
      </c>
      <c r="N93" s="57"/>
      <c r="O93" s="57"/>
      <c r="P93" s="65"/>
      <c r="Q93" s="57"/>
      <c r="R93" s="57"/>
      <c r="S93" s="66">
        <f t="shared" si="11"/>
        <v>7.2570729</v>
      </c>
      <c r="T93" s="66">
        <f t="shared" si="8"/>
        <v>11.221682085257852</v>
      </c>
      <c r="U93" s="57"/>
      <c r="V93" s="57"/>
      <c r="W93" s="57">
        <v>1.85</v>
      </c>
      <c r="X93" s="57">
        <f t="shared" si="15"/>
        <v>9.729451834495926</v>
      </c>
      <c r="Y93" s="57" t="e">
        <f>#REF!*1.41421*SIN(6.28318*$D$14*W93/1000+(3.1416*$U$3/180))</f>
        <v>#REF!</v>
      </c>
      <c r="Z93" s="57" t="e">
        <f t="shared" si="12"/>
        <v>#REF!</v>
      </c>
      <c r="AA93" s="57" t="e">
        <f>#REF!*#REF!*COS(3.1416*($U$3)/180)</f>
        <v>#REF!</v>
      </c>
    </row>
    <row r="94" spans="2:27" ht="12.75">
      <c r="B94" s="57"/>
      <c r="C94" s="57">
        <v>166</v>
      </c>
      <c r="D94" s="57">
        <f t="shared" si="14"/>
        <v>4.066425048639094</v>
      </c>
      <c r="E94" s="57"/>
      <c r="F94" s="57">
        <f t="shared" si="1"/>
        <v>2.459162502785263</v>
      </c>
      <c r="G94" s="57"/>
      <c r="H94" s="57"/>
      <c r="I94" s="57">
        <f t="shared" si="2"/>
        <v>2.459162502785263</v>
      </c>
      <c r="J94" s="57">
        <f t="shared" si="3"/>
        <v>166</v>
      </c>
      <c r="K94" s="57"/>
      <c r="L94" s="57">
        <f t="shared" si="10"/>
        <v>4.066425048639094</v>
      </c>
      <c r="M94" s="64">
        <f t="shared" si="4"/>
        <v>166</v>
      </c>
      <c r="N94" s="57"/>
      <c r="O94" s="57"/>
      <c r="P94" s="65"/>
      <c r="Q94" s="57"/>
      <c r="R94" s="57"/>
      <c r="S94" s="66">
        <f t="shared" si="11"/>
        <v>7.30105516</v>
      </c>
      <c r="T94" s="66">
        <f t="shared" si="8"/>
        <v>11.154081590768346</v>
      </c>
      <c r="U94" s="57"/>
      <c r="V94" s="57"/>
      <c r="W94" s="57">
        <v>1.9</v>
      </c>
      <c r="X94" s="57">
        <f t="shared" si="15"/>
        <v>9.04874743942463</v>
      </c>
      <c r="Y94" s="57" t="e">
        <f>#REF!*1.41421*SIN(6.28318*$D$14*W94/1000+(3.1416*$U$3/180))</f>
        <v>#REF!</v>
      </c>
      <c r="Z94" s="57" t="e">
        <f t="shared" si="12"/>
        <v>#REF!</v>
      </c>
      <c r="AA94" s="57" t="e">
        <f>#REF!*#REF!*COS(3.1416*($U$3)/180)</f>
        <v>#REF!</v>
      </c>
    </row>
    <row r="95" spans="2:27" ht="12.75">
      <c r="B95" s="57"/>
      <c r="C95" s="57">
        <v>167</v>
      </c>
      <c r="D95" s="57">
        <f t="shared" si="14"/>
        <v>3.9616233395828404</v>
      </c>
      <c r="E95" s="57"/>
      <c r="F95" s="57">
        <f t="shared" si="1"/>
        <v>2.5242177619674973</v>
      </c>
      <c r="G95" s="57"/>
      <c r="H95" s="57"/>
      <c r="I95" s="57">
        <f t="shared" si="2"/>
        <v>2.5242177619674973</v>
      </c>
      <c r="J95" s="57">
        <f t="shared" si="3"/>
        <v>167</v>
      </c>
      <c r="K95" s="57"/>
      <c r="L95" s="57">
        <f t="shared" si="10"/>
        <v>3.9616233395828404</v>
      </c>
      <c r="M95" s="64">
        <f t="shared" si="4"/>
        <v>167</v>
      </c>
      <c r="N95" s="57"/>
      <c r="O95" s="57"/>
      <c r="P95" s="65"/>
      <c r="Q95" s="57"/>
      <c r="R95" s="57"/>
      <c r="S95" s="66">
        <f t="shared" si="11"/>
        <v>7.345037420000001</v>
      </c>
      <c r="T95" s="66">
        <f t="shared" si="8"/>
        <v>11.087290683039194</v>
      </c>
      <c r="U95" s="57"/>
      <c r="V95" s="57"/>
      <c r="W95" s="57">
        <v>1.95</v>
      </c>
      <c r="X95" s="57">
        <f t="shared" si="15"/>
        <v>8.33052457731215</v>
      </c>
      <c r="Y95" s="57" t="e">
        <f>#REF!*1.41421*SIN(6.28318*$D$14*W95/1000+(3.1416*$U$3/180))</f>
        <v>#REF!</v>
      </c>
      <c r="Z95" s="57" t="e">
        <f t="shared" si="12"/>
        <v>#REF!</v>
      </c>
      <c r="AA95" s="57" t="e">
        <f>#REF!*#REF!*COS(3.1416*($U$3)/180)</f>
        <v>#REF!</v>
      </c>
    </row>
    <row r="96" spans="2:27" ht="12.75">
      <c r="B96" s="57"/>
      <c r="C96" s="57">
        <v>168</v>
      </c>
      <c r="D96" s="57">
        <f t="shared" si="14"/>
        <v>3.8579040049410147</v>
      </c>
      <c r="E96" s="57"/>
      <c r="F96" s="57">
        <f t="shared" si="1"/>
        <v>2.5920810852713</v>
      </c>
      <c r="G96" s="57"/>
      <c r="H96" s="57"/>
      <c r="I96" s="57">
        <f t="shared" si="2"/>
        <v>2.5920810852713</v>
      </c>
      <c r="J96" s="57">
        <f t="shared" si="3"/>
        <v>168</v>
      </c>
      <c r="K96" s="57"/>
      <c r="L96" s="57">
        <f t="shared" si="10"/>
        <v>3.8579040049410147</v>
      </c>
      <c r="M96" s="64">
        <f t="shared" si="4"/>
        <v>168</v>
      </c>
      <c r="N96" s="57"/>
      <c r="O96" s="57"/>
      <c r="P96" s="65"/>
      <c r="Q96" s="57"/>
      <c r="R96" s="57"/>
      <c r="S96" s="66">
        <f t="shared" si="11"/>
        <v>7.38901968</v>
      </c>
      <c r="T96" s="66">
        <f t="shared" si="8"/>
        <v>11.021294905163963</v>
      </c>
      <c r="U96" s="57"/>
      <c r="V96" s="57"/>
      <c r="W96" s="57">
        <v>2</v>
      </c>
      <c r="X96" s="57">
        <f t="shared" si="15"/>
        <v>7.577761187476699</v>
      </c>
      <c r="Y96" s="57" t="e">
        <f>#REF!*1.41421*SIN(6.28318*$D$14*W96/1000+(3.1416*$U$3/180))</f>
        <v>#REF!</v>
      </c>
      <c r="Z96" s="57" t="e">
        <f t="shared" si="12"/>
        <v>#REF!</v>
      </c>
      <c r="AA96" s="57" t="e">
        <f>#REF!*#REF!*COS(3.1416*($U$3)/180)</f>
        <v>#REF!</v>
      </c>
    </row>
    <row r="97" spans="2:27" ht="12.75">
      <c r="B97" s="57"/>
      <c r="C97" s="57">
        <v>169</v>
      </c>
      <c r="D97" s="57">
        <f t="shared" si="14"/>
        <v>3.7552736278874708</v>
      </c>
      <c r="E97" s="57"/>
      <c r="F97" s="57">
        <f t="shared" si="1"/>
        <v>2.6629217976921433</v>
      </c>
      <c r="G97" s="57"/>
      <c r="H97" s="57"/>
      <c r="I97" s="57">
        <f t="shared" si="2"/>
        <v>2.6629217976921433</v>
      </c>
      <c r="J97" s="57">
        <f t="shared" si="3"/>
        <v>169</v>
      </c>
      <c r="K97" s="57"/>
      <c r="L97" s="57">
        <f t="shared" si="10"/>
        <v>3.7552736278874708</v>
      </c>
      <c r="M97" s="64">
        <f t="shared" si="4"/>
        <v>169</v>
      </c>
      <c r="N97" s="57"/>
      <c r="O97" s="57"/>
      <c r="P97" s="65"/>
      <c r="Q97" s="57"/>
      <c r="R97" s="57"/>
      <c r="S97" s="66">
        <f t="shared" si="11"/>
        <v>7.4330019400000005</v>
      </c>
      <c r="T97" s="66">
        <f t="shared" si="8"/>
        <v>10.956080142411512</v>
      </c>
      <c r="U97" s="57"/>
      <c r="V97" s="57"/>
      <c r="W97" s="57">
        <v>2.05</v>
      </c>
      <c r="X97" s="57">
        <f t="shared" si="15"/>
        <v>6.793578423273517</v>
      </c>
      <c r="Y97" s="57" t="e">
        <f>#REF!*1.41421*SIN(6.28318*$D$14*W97/1000+(3.1416*$U$3/180))</f>
        <v>#REF!</v>
      </c>
      <c r="Z97" s="57" t="e">
        <f t="shared" si="12"/>
        <v>#REF!</v>
      </c>
      <c r="AA97" s="57" t="e">
        <f>#REF!*#REF!*COS(3.1416*($U$3)/180)</f>
        <v>#REF!</v>
      </c>
    </row>
    <row r="98" spans="2:27" ht="12.75">
      <c r="B98" s="57"/>
      <c r="C98" s="57">
        <v>170</v>
      </c>
      <c r="D98" s="57">
        <f t="shared" si="14"/>
        <v>3.6537410661787026</v>
      </c>
      <c r="E98" s="57"/>
      <c r="F98" s="57">
        <f t="shared" si="1"/>
        <v>2.736920821392138</v>
      </c>
      <c r="G98" s="57"/>
      <c r="H98" s="57"/>
      <c r="I98" s="57">
        <f t="shared" si="2"/>
        <v>2.736920821392138</v>
      </c>
      <c r="J98" s="57">
        <f t="shared" si="3"/>
        <v>170</v>
      </c>
      <c r="K98" s="57"/>
      <c r="L98" s="57">
        <f t="shared" si="10"/>
        <v>3.6537410661787026</v>
      </c>
      <c r="M98" s="64">
        <f t="shared" si="4"/>
        <v>170</v>
      </c>
      <c r="N98" s="57"/>
      <c r="O98" s="57"/>
      <c r="P98" s="65"/>
      <c r="Q98" s="57"/>
      <c r="R98" s="57"/>
      <c r="S98" s="66">
        <f t="shared" si="11"/>
        <v>7.4769841999999995</v>
      </c>
      <c r="T98" s="66">
        <f t="shared" si="8"/>
        <v>10.89163261216203</v>
      </c>
      <c r="U98" s="57"/>
      <c r="V98" s="57"/>
      <c r="W98" s="57">
        <v>2.1</v>
      </c>
      <c r="X98" s="57">
        <f t="shared" si="15"/>
        <v>5.981227710978997</v>
      </c>
      <c r="Y98" s="57" t="e">
        <f>#REF!*1.41421*SIN(6.28318*$D$14*W98/1000+(3.1416*$U$3/180))</f>
        <v>#REF!</v>
      </c>
      <c r="Z98" s="57" t="e">
        <f t="shared" si="12"/>
        <v>#REF!</v>
      </c>
      <c r="AA98" s="57" t="e">
        <f>#REF!*#REF!*COS(3.1416*($U$3)/180)</f>
        <v>#REF!</v>
      </c>
    </row>
    <row r="99" spans="2:27" ht="12.75">
      <c r="B99" s="57"/>
      <c r="C99" s="57">
        <v>171</v>
      </c>
      <c r="D99" s="57">
        <f t="shared" si="14"/>
        <v>3.553317663251565</v>
      </c>
      <c r="E99" s="57"/>
      <c r="F99" s="57">
        <f t="shared" si="1"/>
        <v>2.81427132266278</v>
      </c>
      <c r="G99" s="57"/>
      <c r="H99" s="57"/>
      <c r="I99" s="57">
        <f t="shared" si="2"/>
        <v>2.81427132266278</v>
      </c>
      <c r="J99" s="57">
        <f t="shared" si="3"/>
        <v>171</v>
      </c>
      <c r="K99" s="57"/>
      <c r="L99" s="57">
        <f t="shared" si="10"/>
        <v>3.553317663251565</v>
      </c>
      <c r="M99" s="64">
        <f t="shared" si="4"/>
        <v>171</v>
      </c>
      <c r="N99" s="57"/>
      <c r="O99" s="57"/>
      <c r="P99" s="65"/>
      <c r="Q99" s="57"/>
      <c r="R99" s="57"/>
      <c r="S99" s="66">
        <f t="shared" si="11"/>
        <v>7.5209664599999995</v>
      </c>
      <c r="T99" s="66">
        <f t="shared" si="8"/>
        <v>10.827938854196171</v>
      </c>
      <c r="U99" s="57"/>
      <c r="V99" s="57"/>
      <c r="W99" s="57">
        <v>2.15</v>
      </c>
      <c r="X99" s="57">
        <f t="shared" si="15"/>
        <v>5.144077268529289</v>
      </c>
      <c r="Y99" s="57" t="e">
        <f>#REF!*1.41421*SIN(6.28318*$D$14*W99/1000+(3.1416*$U$3/180))</f>
        <v>#REF!</v>
      </c>
      <c r="Z99" s="57" t="e">
        <f t="shared" si="12"/>
        <v>#REF!</v>
      </c>
      <c r="AA99" s="57" t="e">
        <f>#REF!*#REF!*COS(3.1416*($U$3)/180)</f>
        <v>#REF!</v>
      </c>
    </row>
    <row r="100" spans="2:27" ht="12.75">
      <c r="B100" s="57"/>
      <c r="C100" s="57">
        <v>172</v>
      </c>
      <c r="D100" s="57">
        <f t="shared" si="14"/>
        <v>3.454017488351196</v>
      </c>
      <c r="E100" s="57"/>
      <c r="F100" s="57">
        <f t="shared" si="1"/>
        <v>2.8951793190756496</v>
      </c>
      <c r="G100" s="57"/>
      <c r="H100" s="57"/>
      <c r="I100" s="57">
        <f t="shared" si="2"/>
        <v>2.8951793190756496</v>
      </c>
      <c r="J100" s="57">
        <f t="shared" si="3"/>
        <v>172</v>
      </c>
      <c r="K100" s="57"/>
      <c r="L100" s="57">
        <f t="shared" si="10"/>
        <v>3.454017488351196</v>
      </c>
      <c r="M100" s="64">
        <f t="shared" si="4"/>
        <v>172</v>
      </c>
      <c r="N100" s="57"/>
      <c r="O100" s="57"/>
      <c r="P100" s="65"/>
      <c r="Q100" s="57"/>
      <c r="R100" s="57"/>
      <c r="S100" s="66">
        <f t="shared" si="11"/>
        <v>7.56494872</v>
      </c>
      <c r="T100" s="66">
        <f t="shared" si="8"/>
        <v>10.764985721322939</v>
      </c>
      <c r="U100" s="57"/>
      <c r="V100" s="57"/>
      <c r="W100" s="57">
        <v>2.2</v>
      </c>
      <c r="X100" s="57">
        <f t="shared" si="15"/>
        <v>4.285598140010204</v>
      </c>
      <c r="Y100" s="57" t="e">
        <f>#REF!*1.41421*SIN(6.28318*$D$14*W100/1000+(3.1416*$U$3/180))</f>
        <v>#REF!</v>
      </c>
      <c r="Z100" s="57" t="e">
        <f t="shared" si="12"/>
        <v>#REF!</v>
      </c>
      <c r="AA100" s="57" t="e">
        <f>#REF!*#REF!*COS(3.1416*($U$3)/180)</f>
        <v>#REF!</v>
      </c>
    </row>
    <row r="101" spans="2:27" ht="12.75">
      <c r="B101" s="57"/>
      <c r="C101" s="57">
        <v>173</v>
      </c>
      <c r="D101" s="57">
        <f t="shared" si="14"/>
        <v>3.3558576096857866</v>
      </c>
      <c r="E101" s="57"/>
      <c r="F101" s="57">
        <f t="shared" si="1"/>
        <v>2.979864214482066</v>
      </c>
      <c r="G101" s="57"/>
      <c r="H101" s="57"/>
      <c r="I101" s="57">
        <f t="shared" si="2"/>
        <v>2.979864214482066</v>
      </c>
      <c r="J101" s="57">
        <f t="shared" si="3"/>
        <v>173</v>
      </c>
      <c r="K101" s="57"/>
      <c r="L101" s="57">
        <f t="shared" si="10"/>
        <v>3.3558576096857866</v>
      </c>
      <c r="M101" s="64">
        <f t="shared" si="4"/>
        <v>173</v>
      </c>
      <c r="N101" s="57"/>
      <c r="O101" s="57"/>
      <c r="P101" s="65"/>
      <c r="Q101" s="57"/>
      <c r="R101" s="57"/>
      <c r="S101" s="66">
        <f t="shared" si="11"/>
        <v>7.608930979999999</v>
      </c>
      <c r="T101" s="66">
        <f t="shared" si="8"/>
        <v>10.702760370332633</v>
      </c>
      <c r="U101" s="57"/>
      <c r="V101" s="57"/>
      <c r="W101" s="57">
        <v>2.25</v>
      </c>
      <c r="X101" s="57">
        <f t="shared" si="15"/>
        <v>3.4093498038030745</v>
      </c>
      <c r="Y101" s="57" t="e">
        <f>#REF!*1.41421*SIN(6.28318*$D$14*W101/1000+(3.1416*$U$3/180))</f>
        <v>#REF!</v>
      </c>
      <c r="Z101" s="57" t="e">
        <f t="shared" si="12"/>
        <v>#REF!</v>
      </c>
      <c r="AA101" s="57" t="e">
        <f>#REF!*#REF!*COS(3.1416*($U$3)/180)</f>
        <v>#REF!</v>
      </c>
    </row>
    <row r="102" spans="2:27" ht="12.75">
      <c r="B102" s="57"/>
      <c r="C102" s="57">
        <v>174</v>
      </c>
      <c r="D102" s="57">
        <f t="shared" si="14"/>
        <v>3.2588584051520546</v>
      </c>
      <c r="E102" s="57"/>
      <c r="F102" s="57">
        <f t="shared" si="1"/>
        <v>3.0685592182190597</v>
      </c>
      <c r="G102" s="57"/>
      <c r="H102" s="57"/>
      <c r="I102" s="57">
        <f t="shared" si="2"/>
        <v>3.0685592182190597</v>
      </c>
      <c r="J102" s="57">
        <f t="shared" si="3"/>
        <v>174</v>
      </c>
      <c r="K102" s="57"/>
      <c r="L102" s="57">
        <f t="shared" si="10"/>
        <v>3.2588584051520546</v>
      </c>
      <c r="M102" s="64">
        <f t="shared" si="4"/>
        <v>174</v>
      </c>
      <c r="N102" s="57"/>
      <c r="O102" s="57"/>
      <c r="P102" s="65"/>
      <c r="Q102" s="57"/>
      <c r="R102" s="57"/>
      <c r="S102" s="66">
        <f t="shared" si="11"/>
        <v>7.65291324</v>
      </c>
      <c r="T102" s="66">
        <f t="shared" si="8"/>
        <v>10.641250253261756</v>
      </c>
      <c r="U102" s="57"/>
      <c r="V102" s="57"/>
      <c r="W102" s="57">
        <v>2.3</v>
      </c>
      <c r="X102" s="57">
        <f t="shared" si="15"/>
        <v>2.518965414059029</v>
      </c>
      <c r="Y102" s="57" t="e">
        <f>#REF!*1.41421*SIN(6.28318*$D$14*W102/1000+(3.1416*$U$3/180))</f>
        <v>#REF!</v>
      </c>
      <c r="Z102" s="57" t="e">
        <f t="shared" si="12"/>
        <v>#REF!</v>
      </c>
      <c r="AA102" s="57" t="e">
        <f>#REF!*#REF!*COS(3.1416*($U$3)/180)</f>
        <v>#REF!</v>
      </c>
    </row>
    <row r="103" spans="2:27" ht="12.75">
      <c r="B103" s="57"/>
      <c r="C103" s="57">
        <v>175</v>
      </c>
      <c r="D103" s="57">
        <f t="shared" si="14"/>
        <v>3.16304391577543</v>
      </c>
      <c r="E103" s="57"/>
      <c r="F103" s="57">
        <f t="shared" si="1"/>
        <v>3.16151159018874</v>
      </c>
      <c r="G103" s="57"/>
      <c r="H103" s="57"/>
      <c r="I103" s="57">
        <f t="shared" si="2"/>
        <v>3.16151159018874</v>
      </c>
      <c r="J103" s="57">
        <f t="shared" si="3"/>
        <v>175</v>
      </c>
      <c r="K103" s="57"/>
      <c r="L103" s="57">
        <f t="shared" si="10"/>
        <v>3.16304391577543</v>
      </c>
      <c r="M103" s="64">
        <f t="shared" si="4"/>
        <v>175</v>
      </c>
      <c r="N103" s="57"/>
      <c r="O103" s="57"/>
      <c r="P103" s="65"/>
      <c r="Q103" s="57"/>
      <c r="R103" s="57"/>
      <c r="S103" s="66">
        <f t="shared" si="11"/>
        <v>7.696895499999999</v>
      </c>
      <c r="T103" s="66">
        <f t="shared" si="8"/>
        <v>10.580443108957404</v>
      </c>
      <c r="U103" s="57"/>
      <c r="V103" s="57"/>
      <c r="W103" s="57">
        <v>2.35</v>
      </c>
      <c r="X103" s="57">
        <f t="shared" si="15"/>
        <v>1.6181367366941724</v>
      </c>
      <c r="Y103" s="57" t="e">
        <f>#REF!*1.41421*SIN(6.28318*$D$14*W103/1000+(3.1416*$U$3/180))</f>
        <v>#REF!</v>
      </c>
      <c r="Z103" s="57" t="e">
        <f t="shared" si="12"/>
        <v>#REF!</v>
      </c>
      <c r="AA103" s="57" t="e">
        <f>#REF!*#REF!*COS(3.1416*($U$3)/180)</f>
        <v>#REF!</v>
      </c>
    </row>
    <row r="104" spans="2:27" ht="12.75">
      <c r="B104" s="57"/>
      <c r="C104" s="57">
        <v>176</v>
      </c>
      <c r="D104" s="57">
        <f t="shared" si="14"/>
        <v>3.068442247654791</v>
      </c>
      <c r="E104" s="57"/>
      <c r="F104" s="57">
        <f t="shared" si="1"/>
        <v>3.258982634476173</v>
      </c>
      <c r="G104" s="57"/>
      <c r="H104" s="57"/>
      <c r="I104" s="57">
        <f t="shared" si="2"/>
        <v>3.258982634476173</v>
      </c>
      <c r="J104" s="57">
        <f t="shared" si="3"/>
        <v>176</v>
      </c>
      <c r="K104" s="57"/>
      <c r="L104" s="57">
        <f t="shared" si="10"/>
        <v>3.068442247654791</v>
      </c>
      <c r="M104" s="64">
        <f t="shared" si="4"/>
        <v>176</v>
      </c>
      <c r="N104" s="57"/>
      <c r="O104" s="57"/>
      <c r="P104" s="65"/>
      <c r="Q104" s="57"/>
      <c r="R104" s="57"/>
      <c r="S104" s="66">
        <f t="shared" si="11"/>
        <v>7.74087776</v>
      </c>
      <c r="T104" s="66">
        <f t="shared" si="8"/>
        <v>10.520326954929237</v>
      </c>
      <c r="U104" s="57"/>
      <c r="V104" s="57"/>
      <c r="W104" s="57">
        <v>2.4</v>
      </c>
      <c r="X104" s="57">
        <f t="shared" si="15"/>
        <v>0.7105988423653068</v>
      </c>
      <c r="Y104" s="57" t="e">
        <f>#REF!*1.41421*SIN(6.28318*$D$14*W104/1000+(3.1416*$U$3/180))</f>
        <v>#REF!</v>
      </c>
      <c r="Z104" s="57" t="e">
        <f t="shared" si="12"/>
        <v>#REF!</v>
      </c>
      <c r="AA104" s="57" t="e">
        <f>#REF!*#REF!*COS(3.1416*($U$3)/180)</f>
        <v>#REF!</v>
      </c>
    </row>
    <row r="105" spans="2:27" ht="12.75">
      <c r="B105" s="57"/>
      <c r="C105" s="57">
        <v>177</v>
      </c>
      <c r="D105" s="57">
        <f t="shared" si="14"/>
        <v>2.975086028878494</v>
      </c>
      <c r="E105" s="57"/>
      <c r="F105" s="57">
        <f t="shared" si="1"/>
        <v>3.361247339717991</v>
      </c>
      <c r="G105" s="57"/>
      <c r="H105" s="57"/>
      <c r="I105" s="57">
        <f t="shared" si="2"/>
        <v>3.361247339717991</v>
      </c>
      <c r="J105" s="57">
        <f t="shared" si="3"/>
        <v>177</v>
      </c>
      <c r="K105" s="57"/>
      <c r="L105" s="57">
        <f t="shared" si="10"/>
        <v>2.975086028878494</v>
      </c>
      <c r="M105" s="64">
        <f t="shared" si="4"/>
        <v>177</v>
      </c>
      <c r="N105" s="57"/>
      <c r="O105" s="57"/>
      <c r="P105" s="65"/>
      <c r="Q105" s="57"/>
      <c r="R105" s="57"/>
      <c r="S105" s="66">
        <f t="shared" si="11"/>
        <v>7.78486002</v>
      </c>
      <c r="T105" s="66">
        <f t="shared" si="8"/>
        <v>10.46089007947766</v>
      </c>
      <c r="U105" s="57"/>
      <c r="V105" s="57"/>
      <c r="W105" s="57">
        <v>2.45</v>
      </c>
      <c r="X105" s="57">
        <f t="shared" si="15"/>
        <v>-0.19988538010736323</v>
      </c>
      <c r="Y105" s="57" t="e">
        <f>#REF!*1.41421*SIN(6.28318*$D$14*W105/1000+(3.1416*$U$3/180))</f>
        <v>#REF!</v>
      </c>
      <c r="Z105" s="57" t="e">
        <f t="shared" si="12"/>
        <v>#REF!</v>
      </c>
      <c r="AA105" s="57" t="e">
        <f>#REF!*#REF!*COS(3.1416*($U$3)/180)</f>
        <v>#REF!</v>
      </c>
    </row>
    <row r="106" spans="2:27" ht="12.75">
      <c r="B106" s="57"/>
      <c r="C106" s="57">
        <v>178</v>
      </c>
      <c r="D106" s="57">
        <f t="shared" si="14"/>
        <v>2.8830129285588133</v>
      </c>
      <c r="E106" s="57"/>
      <c r="F106" s="57">
        <f t="shared" si="1"/>
        <v>3.4685935331545292</v>
      </c>
      <c r="G106" s="57"/>
      <c r="H106" s="57"/>
      <c r="I106" s="57">
        <f t="shared" si="2"/>
        <v>3.4685935331545292</v>
      </c>
      <c r="J106" s="57">
        <f t="shared" si="3"/>
        <v>178</v>
      </c>
      <c r="K106" s="57"/>
      <c r="L106" s="57">
        <f t="shared" si="10"/>
        <v>2.8830129285588133</v>
      </c>
      <c r="M106" s="64">
        <f t="shared" si="4"/>
        <v>178</v>
      </c>
      <c r="N106" s="57"/>
      <c r="O106" s="57"/>
      <c r="P106" s="65"/>
      <c r="Q106" s="57"/>
      <c r="R106" s="57"/>
      <c r="S106" s="66">
        <f t="shared" si="11"/>
        <v>7.828842279999999</v>
      </c>
      <c r="T106" s="66">
        <f t="shared" si="8"/>
        <v>10.402121034087333</v>
      </c>
      <c r="U106" s="57"/>
      <c r="V106" s="57"/>
      <c r="W106" s="57">
        <v>2.5</v>
      </c>
      <c r="X106" s="57">
        <f t="shared" si="15"/>
        <v>-1.1095408256585986</v>
      </c>
      <c r="Y106" s="57" t="e">
        <f>#REF!*1.41421*SIN(6.28318*$D$14*W106/1000+(3.1416*$U$3/180))</f>
        <v>#REF!</v>
      </c>
      <c r="Z106" s="57" t="e">
        <f t="shared" si="12"/>
        <v>#REF!</v>
      </c>
      <c r="AA106" s="57" t="e">
        <f>#REF!*#REF!*COS(3.1416*($U$3)/180)</f>
        <v>#REF!</v>
      </c>
    </row>
    <row r="107" spans="2:27" ht="12.75">
      <c r="B107" s="57"/>
      <c r="C107" s="57">
        <v>179</v>
      </c>
      <c r="D107" s="57">
        <f t="shared" si="14"/>
        <v>2.792266245771283</v>
      </c>
      <c r="E107" s="57"/>
      <c r="F107" s="57">
        <f t="shared" si="1"/>
        <v>3.581320375571058</v>
      </c>
      <c r="G107" s="57"/>
      <c r="H107" s="57"/>
      <c r="I107" s="57">
        <f t="shared" si="2"/>
        <v>3.581320375571058</v>
      </c>
      <c r="J107" s="57">
        <f t="shared" si="3"/>
        <v>179</v>
      </c>
      <c r="K107" s="57"/>
      <c r="L107" s="57">
        <f t="shared" si="10"/>
        <v>2.792266245771283</v>
      </c>
      <c r="M107" s="64">
        <f t="shared" si="4"/>
        <v>179</v>
      </c>
      <c r="N107" s="57"/>
      <c r="O107" s="57"/>
      <c r="P107" s="65"/>
      <c r="Q107" s="57"/>
      <c r="R107" s="57"/>
      <c r="S107" s="66">
        <f t="shared" si="11"/>
        <v>7.87282454</v>
      </c>
      <c r="T107" s="66">
        <f t="shared" si="8"/>
        <v>10.344008626075672</v>
      </c>
      <c r="U107" s="57"/>
      <c r="V107" s="57"/>
      <c r="W107" s="57">
        <v>2.55</v>
      </c>
      <c r="X107" s="57">
        <f t="shared" si="15"/>
        <v>-2.0145958255484877</v>
      </c>
      <c r="Y107" s="57" t="e">
        <f>#REF!*1.41421*SIN(6.28318*$D$14*W107/1000+(3.1416*$U$3/180))</f>
        <v>#REF!</v>
      </c>
      <c r="Z107" s="57" t="e">
        <f t="shared" si="12"/>
        <v>#REF!</v>
      </c>
      <c r="AA107" s="57" t="e">
        <f>#REF!*#REF!*COS(3.1416*($U$3)/180)</f>
        <v>#REF!</v>
      </c>
    </row>
    <row r="108" spans="2:27" ht="12.75">
      <c r="B108" s="57"/>
      <c r="C108" s="57">
        <v>180</v>
      </c>
      <c r="D108" s="57">
        <f t="shared" si="14"/>
        <v>2.7028955767123697</v>
      </c>
      <c r="E108" s="57"/>
      <c r="F108" s="57">
        <f t="shared" si="1"/>
        <v>3.6997359743225315</v>
      </c>
      <c r="G108" s="57"/>
      <c r="H108" s="57"/>
      <c r="I108" s="57">
        <f t="shared" si="2"/>
        <v>3.6997359743225315</v>
      </c>
      <c r="J108" s="57">
        <f t="shared" si="3"/>
        <v>180</v>
      </c>
      <c r="K108" s="57"/>
      <c r="L108" s="57">
        <f t="shared" si="10"/>
        <v>2.7028955767123697</v>
      </c>
      <c r="M108" s="64">
        <f t="shared" si="4"/>
        <v>180</v>
      </c>
      <c r="N108" s="57"/>
      <c r="O108" s="57"/>
      <c r="P108" s="65"/>
      <c r="Q108" s="57"/>
      <c r="R108" s="57"/>
      <c r="S108" s="66">
        <f t="shared" si="11"/>
        <v>7.916806799999999</v>
      </c>
      <c r="T108" s="66">
        <f t="shared" si="8"/>
        <v>10.286541911486363</v>
      </c>
      <c r="U108" s="57"/>
      <c r="V108" s="57"/>
      <c r="W108" s="57">
        <v>2.6</v>
      </c>
      <c r="X108" s="57">
        <f t="shared" si="15"/>
        <v>-2.911297785684744</v>
      </c>
      <c r="Y108" s="57" t="e">
        <f>#REF!*1.41421*SIN(6.28318*$D$14*W108/1000+(3.1416*$U$3/180))</f>
        <v>#REF!</v>
      </c>
      <c r="Z108" s="57" t="e">
        <f t="shared" si="12"/>
        <v>#REF!</v>
      </c>
      <c r="AA108" s="57" t="e">
        <f>#REF!*#REF!*COS(3.1416*($U$3)/180)</f>
        <v>#REF!</v>
      </c>
    </row>
    <row r="109" spans="2:27" ht="12.75">
      <c r="B109" s="57"/>
      <c r="C109" s="57">
        <v>181</v>
      </c>
      <c r="D109" s="57">
        <f t="shared" si="14"/>
        <v>2.614957568695185</v>
      </c>
      <c r="E109" s="57"/>
      <c r="F109" s="57">
        <f t="shared" si="1"/>
        <v>3.824153829383095</v>
      </c>
      <c r="G109" s="57"/>
      <c r="H109" s="57"/>
      <c r="I109" s="57">
        <f t="shared" si="2"/>
        <v>3.824153829383095</v>
      </c>
      <c r="J109" s="57">
        <f t="shared" si="3"/>
        <v>181</v>
      </c>
      <c r="K109" s="57"/>
      <c r="L109" s="57">
        <f t="shared" si="10"/>
        <v>2.614957568695185</v>
      </c>
      <c r="M109" s="64">
        <f t="shared" si="4"/>
        <v>181</v>
      </c>
      <c r="N109" s="57"/>
      <c r="O109" s="57"/>
      <c r="P109" s="65"/>
      <c r="Q109" s="57"/>
      <c r="R109" s="57"/>
      <c r="S109" s="66">
        <f t="shared" si="11"/>
        <v>7.960789060000001</v>
      </c>
      <c r="T109" s="66">
        <f t="shared" si="8"/>
        <v>10.229710188218483</v>
      </c>
      <c r="U109" s="57"/>
      <c r="V109" s="57"/>
      <c r="W109" s="57">
        <v>2.65</v>
      </c>
      <c r="X109" s="57">
        <f t="shared" si="15"/>
        <v>-3.795928745856581</v>
      </c>
      <c r="Y109" s="57" t="e">
        <f>#REF!*1.41421*SIN(6.28318*$D$14*W109/1000+(3.1416*$U$3/180))</f>
        <v>#REF!</v>
      </c>
      <c r="Z109" s="57" t="e">
        <f t="shared" si="12"/>
        <v>#REF!</v>
      </c>
      <c r="AA109" s="57" t="e">
        <f>#REF!*#REF!*COS(3.1416*($U$3)/180)</f>
        <v>#REF!</v>
      </c>
    </row>
    <row r="110" spans="2:27" ht="12.75">
      <c r="B110" s="57"/>
      <c r="C110" s="57">
        <v>182</v>
      </c>
      <c r="D110" s="57">
        <f t="shared" si="14"/>
        <v>2.528516769527336</v>
      </c>
      <c r="E110" s="57"/>
      <c r="F110" s="57">
        <f t="shared" si="1"/>
        <v>3.9548877509993074</v>
      </c>
      <c r="G110" s="57"/>
      <c r="H110" s="57"/>
      <c r="I110" s="57">
        <f t="shared" si="2"/>
        <v>3.9548877509993074</v>
      </c>
      <c r="J110" s="57">
        <f t="shared" si="3"/>
        <v>182</v>
      </c>
      <c r="K110" s="57"/>
      <c r="L110" s="57">
        <f t="shared" si="10"/>
        <v>2.528516769527336</v>
      </c>
      <c r="M110" s="64">
        <f t="shared" si="4"/>
        <v>182</v>
      </c>
      <c r="N110" s="57"/>
      <c r="O110" s="57"/>
      <c r="P110" s="65"/>
      <c r="Q110" s="57"/>
      <c r="R110" s="57"/>
      <c r="S110" s="66">
        <f t="shared" si="11"/>
        <v>8.00477132</v>
      </c>
      <c r="T110" s="66">
        <f t="shared" si="8"/>
        <v>10.173502989382118</v>
      </c>
      <c r="U110" s="57"/>
      <c r="V110" s="57"/>
      <c r="W110" s="57">
        <v>2.7</v>
      </c>
      <c r="X110" s="57">
        <f t="shared" si="15"/>
        <v>-4.664820795367528</v>
      </c>
      <c r="Y110" s="57" t="e">
        <f>#REF!*1.41421*SIN(6.28318*$D$14*W110/1000+(3.1416*$U$3/180))</f>
        <v>#REF!</v>
      </c>
      <c r="Z110" s="57" t="e">
        <f t="shared" si="12"/>
        <v>#REF!</v>
      </c>
      <c r="AA110" s="57" t="e">
        <f>#REF!*#REF!*COS(3.1416*($U$3)/180)</f>
        <v>#REF!</v>
      </c>
    </row>
    <row r="111" spans="2:27" ht="12.75">
      <c r="B111" s="57"/>
      <c r="C111" s="57">
        <v>183</v>
      </c>
      <c r="D111" s="57">
        <f t="shared" si="14"/>
        <v>2.443646580123018</v>
      </c>
      <c r="E111" s="57"/>
      <c r="F111" s="57">
        <f t="shared" si="1"/>
        <v>4.092244795684236</v>
      </c>
      <c r="G111" s="57"/>
      <c r="H111" s="57"/>
      <c r="I111" s="57">
        <f t="shared" si="2"/>
        <v>4.092244795684236</v>
      </c>
      <c r="J111" s="57">
        <f t="shared" si="3"/>
        <v>183</v>
      </c>
      <c r="K111" s="57"/>
      <c r="L111" s="57">
        <f t="shared" si="10"/>
        <v>2.443646580123018</v>
      </c>
      <c r="M111" s="64">
        <f t="shared" si="4"/>
        <v>183</v>
      </c>
      <c r="N111" s="57"/>
      <c r="O111" s="57"/>
      <c r="P111" s="65"/>
      <c r="Q111" s="57"/>
      <c r="R111" s="57"/>
      <c r="S111" s="66">
        <f t="shared" si="11"/>
        <v>8.04875358</v>
      </c>
      <c r="T111" s="66">
        <f t="shared" si="8"/>
        <v>10.117910076871834</v>
      </c>
      <c r="U111" s="57"/>
      <c r="V111" s="57"/>
      <c r="W111" s="57">
        <v>2.75</v>
      </c>
      <c r="X111" s="57">
        <f t="shared" si="15"/>
        <v>-5.514371281149827</v>
      </c>
      <c r="Y111" s="57" t="e">
        <f>#REF!*1.41421*SIN(6.28318*$D$14*W111/1000+(3.1416*$U$3/180))</f>
        <v>#REF!</v>
      </c>
      <c r="Z111" s="57" t="e">
        <f t="shared" si="12"/>
        <v>#REF!</v>
      </c>
      <c r="AA111" s="57" t="e">
        <f>#REF!*#REF!*COS(3.1416*($U$3)/180)</f>
        <v>#REF!</v>
      </c>
    </row>
    <row r="112" spans="2:27" ht="12.75">
      <c r="B112" s="57"/>
      <c r="C112" s="57">
        <v>184</v>
      </c>
      <c r="D112" s="57">
        <f t="shared" si="14"/>
        <v>2.3604303165599694</v>
      </c>
      <c r="E112" s="57"/>
      <c r="F112" s="57">
        <f t="shared" si="1"/>
        <v>4.236515659811446</v>
      </c>
      <c r="G112" s="57"/>
      <c r="H112" s="57"/>
      <c r="I112" s="57">
        <f t="shared" si="2"/>
        <v>4.236515659811446</v>
      </c>
      <c r="J112" s="57">
        <f t="shared" si="3"/>
        <v>184</v>
      </c>
      <c r="K112" s="57"/>
      <c r="L112" s="57">
        <f t="shared" si="10"/>
        <v>2.3604303165599694</v>
      </c>
      <c r="M112" s="64">
        <f t="shared" si="4"/>
        <v>184</v>
      </c>
      <c r="N112" s="57"/>
      <c r="O112" s="57"/>
      <c r="P112" s="65"/>
      <c r="Q112" s="57"/>
      <c r="R112" s="57"/>
      <c r="S112" s="66">
        <f t="shared" si="11"/>
        <v>8.09273584</v>
      </c>
      <c r="T112" s="66">
        <f t="shared" si="8"/>
        <v>10.062921435149704</v>
      </c>
      <c r="U112" s="57"/>
      <c r="V112" s="57"/>
      <c r="W112" s="57">
        <v>2.8</v>
      </c>
      <c r="X112" s="57">
        <f t="shared" si="15"/>
        <v>-6.341057745303754</v>
      </c>
      <c r="Y112" s="57" t="e">
        <f>#REF!*1.41421*SIN(6.28318*$D$14*W112/1000+(3.1416*$U$3/180))</f>
        <v>#REF!</v>
      </c>
      <c r="Z112" s="57" t="e">
        <f t="shared" si="12"/>
        <v>#REF!</v>
      </c>
      <c r="AA112" s="57" t="e">
        <f>#REF!*#REF!*COS(3.1416*($U$3)/180)</f>
        <v>#REF!</v>
      </c>
    </row>
    <row r="113" spans="2:27" ht="12.75">
      <c r="B113" s="57"/>
      <c r="C113" s="57">
        <v>185</v>
      </c>
      <c r="D113" s="57">
        <f t="shared" si="14"/>
        <v>2.2789623847354177</v>
      </c>
      <c r="E113" s="57"/>
      <c r="F113" s="57">
        <f t="shared" si="1"/>
        <v>4.387961849208397</v>
      </c>
      <c r="G113" s="57"/>
      <c r="H113" s="57"/>
      <c r="I113" s="57">
        <f t="shared" si="2"/>
        <v>4.387961849208397</v>
      </c>
      <c r="J113" s="57">
        <f t="shared" si="3"/>
        <v>185</v>
      </c>
      <c r="K113" s="57"/>
      <c r="L113" s="57">
        <f t="shared" si="10"/>
        <v>2.2789623847354177</v>
      </c>
      <c r="M113" s="64">
        <f t="shared" si="4"/>
        <v>185</v>
      </c>
      <c r="N113" s="57"/>
      <c r="O113" s="57"/>
      <c r="P113" s="65"/>
      <c r="Q113" s="57"/>
      <c r="R113" s="57"/>
      <c r="S113" s="66">
        <f t="shared" si="11"/>
        <v>8.1367181</v>
      </c>
      <c r="T113" s="66">
        <f t="shared" si="8"/>
        <v>10.008527265229976</v>
      </c>
      <c r="U113" s="57"/>
      <c r="V113" s="57"/>
      <c r="W113" s="57">
        <v>2.85</v>
      </c>
      <c r="X113" s="57">
        <f t="shared" si="15"/>
        <v>-7.141452530126812</v>
      </c>
      <c r="Y113" s="57" t="e">
        <f>#REF!*1.41421*SIN(6.28318*$D$14*W113/1000+(3.1416*$U$3/180))</f>
        <v>#REF!</v>
      </c>
      <c r="Z113" s="57" t="e">
        <f t="shared" si="12"/>
        <v>#REF!</v>
      </c>
      <c r="AA113" s="57" t="e">
        <f>#REF!*#REF!*COS(3.1416*($U$3)/180)</f>
        <v>#REF!</v>
      </c>
    </row>
    <row r="114" spans="2:27" ht="12.75">
      <c r="B114" s="57"/>
      <c r="C114" s="57">
        <v>190</v>
      </c>
      <c r="D114" s="57">
        <f t="shared" si="14"/>
        <v>1.9020976538376995</v>
      </c>
      <c r="E114" s="57"/>
      <c r="F114" s="57">
        <f t="shared" si="1"/>
        <v>5.257353627361801</v>
      </c>
      <c r="G114" s="57"/>
      <c r="H114" s="57"/>
      <c r="I114" s="57">
        <f t="shared" si="2"/>
        <v>5.257353627361801</v>
      </c>
      <c r="J114" s="57">
        <f t="shared" si="3"/>
        <v>190</v>
      </c>
      <c r="K114" s="57"/>
      <c r="L114" s="57">
        <f t="shared" si="10"/>
        <v>1.9020976538376995</v>
      </c>
      <c r="M114" s="64">
        <f t="shared" si="4"/>
        <v>190</v>
      </c>
      <c r="N114" s="57"/>
      <c r="O114" s="57"/>
      <c r="P114" s="65"/>
      <c r="Q114" s="57"/>
      <c r="R114" s="57"/>
      <c r="S114" s="66">
        <f t="shared" si="11"/>
        <v>8.356629400000001</v>
      </c>
      <c r="T114" s="66">
        <f t="shared" si="8"/>
        <v>9.745144968776556</v>
      </c>
      <c r="U114" s="57"/>
      <c r="V114" s="57"/>
      <c r="W114" s="57">
        <v>2.9</v>
      </c>
      <c r="X114" s="57">
        <f t="shared" si="15"/>
        <v>-7.912236990076576</v>
      </c>
      <c r="Y114" s="57" t="e">
        <f>#REF!*1.41421*SIN(6.28318*$D$14*W114/1000+(3.1416*$U$3/180))</f>
        <v>#REF!</v>
      </c>
      <c r="Z114" s="57" t="e">
        <f t="shared" si="12"/>
        <v>#REF!</v>
      </c>
      <c r="AA114" s="57" t="e">
        <f>#REF!*#REF!*COS(3.1416*($U$3)/180)</f>
        <v>#REF!</v>
      </c>
    </row>
    <row r="115" spans="2:27" ht="12.75">
      <c r="B115" s="57"/>
      <c r="C115" s="57">
        <v>195</v>
      </c>
      <c r="D115" s="57">
        <f t="shared" si="14"/>
        <v>1.5918739047084127</v>
      </c>
      <c r="E115" s="57"/>
      <c r="F115" s="57">
        <f t="shared" si="1"/>
        <v>6.281904597105462</v>
      </c>
      <c r="G115" s="57"/>
      <c r="H115" s="57"/>
      <c r="I115" s="57">
        <f t="shared" si="2"/>
        <v>6.281904597105462</v>
      </c>
      <c r="J115" s="57">
        <f t="shared" si="3"/>
        <v>195</v>
      </c>
      <c r="K115" s="57"/>
      <c r="L115" s="57">
        <f t="shared" si="10"/>
        <v>1.5918739047084127</v>
      </c>
      <c r="M115" s="64">
        <f t="shared" si="4"/>
        <v>195</v>
      </c>
      <c r="N115" s="57"/>
      <c r="O115" s="57"/>
      <c r="P115" s="65"/>
      <c r="Q115" s="57"/>
      <c r="R115" s="57"/>
      <c r="S115" s="66">
        <f t="shared" si="11"/>
        <v>8.5765407</v>
      </c>
      <c r="T115" s="66">
        <f t="shared" si="8"/>
        <v>9.495269456756644</v>
      </c>
      <c r="U115" s="57"/>
      <c r="V115" s="57"/>
      <c r="W115" s="57">
        <v>2.95</v>
      </c>
      <c r="X115" s="57">
        <f t="shared" si="15"/>
        <v>-8.650215251740724</v>
      </c>
      <c r="Y115" s="57" t="e">
        <f>#REF!*1.41421*SIN(6.28318*$D$14*W115/1000+(3.1416*$U$3/180))</f>
        <v>#REF!</v>
      </c>
      <c r="Z115" s="57" t="e">
        <f t="shared" si="12"/>
        <v>#REF!</v>
      </c>
      <c r="AA115" s="57" t="e">
        <f>#REF!*#REF!*COS(3.1416*($U$3)/180)</f>
        <v>#REF!</v>
      </c>
    </row>
    <row r="116" spans="2:27" ht="12.75">
      <c r="B116" s="57"/>
      <c r="C116" s="57">
        <v>200</v>
      </c>
      <c r="D116" s="57">
        <f t="shared" si="14"/>
        <v>1.3794647237256916</v>
      </c>
      <c r="E116" s="57"/>
      <c r="F116" s="57">
        <f t="shared" si="1"/>
        <v>7.249188636728425</v>
      </c>
      <c r="G116" s="57"/>
      <c r="H116" s="57"/>
      <c r="I116" s="57">
        <f t="shared" si="2"/>
        <v>7.249188636728425</v>
      </c>
      <c r="J116" s="57">
        <f t="shared" si="3"/>
        <v>200</v>
      </c>
      <c r="K116" s="57"/>
      <c r="L116" s="57">
        <f t="shared" si="10"/>
        <v>1.3794647237256916</v>
      </c>
      <c r="M116" s="64">
        <f t="shared" si="4"/>
        <v>200</v>
      </c>
      <c r="N116" s="57"/>
      <c r="O116" s="57"/>
      <c r="P116" s="65"/>
      <c r="Q116" s="57"/>
      <c r="R116" s="57"/>
      <c r="S116" s="66">
        <f t="shared" si="11"/>
        <v>8.796452</v>
      </c>
      <c r="T116" s="66">
        <f t="shared" si="8"/>
        <v>9.257887720337727</v>
      </c>
      <c r="U116" s="57"/>
      <c r="V116" s="57"/>
      <c r="W116" s="57">
        <v>3</v>
      </c>
      <c r="X116" s="57">
        <f t="shared" si="15"/>
        <v>-9.352327464761759</v>
      </c>
      <c r="Y116" s="57" t="e">
        <f>#REF!*1.41421*SIN(6.28318*$D$14*W116/1000+(3.1416*$U$3/180))</f>
        <v>#REF!</v>
      </c>
      <c r="Z116" s="57" t="e">
        <f t="shared" si="12"/>
        <v>#REF!</v>
      </c>
      <c r="AA116" s="57" t="e">
        <f>#REF!*#REF!*COS(3.1416*($U$3)/180)</f>
        <v>#REF!</v>
      </c>
    </row>
    <row r="117" spans="2:27" ht="12.75">
      <c r="B117" s="57"/>
      <c r="C117" s="57">
        <v>205</v>
      </c>
      <c r="D117" s="57">
        <f t="shared" si="14"/>
        <v>1.3000950696445626</v>
      </c>
      <c r="E117" s="57"/>
      <c r="F117" s="57">
        <f t="shared" si="1"/>
        <v>7.691745191168161</v>
      </c>
      <c r="G117" s="57"/>
      <c r="H117" s="57"/>
      <c r="I117" s="57">
        <f t="shared" si="2"/>
        <v>7.691745191168161</v>
      </c>
      <c r="J117" s="57">
        <f t="shared" si="3"/>
        <v>205</v>
      </c>
      <c r="K117" s="57"/>
      <c r="L117" s="57">
        <f t="shared" si="10"/>
        <v>1.3000950696445626</v>
      </c>
      <c r="M117" s="64">
        <f t="shared" si="4"/>
        <v>205</v>
      </c>
      <c r="N117" s="57"/>
      <c r="O117" s="57"/>
      <c r="P117" s="65"/>
      <c r="Q117" s="57"/>
      <c r="R117" s="57"/>
      <c r="S117" s="66">
        <f t="shared" si="11"/>
        <v>9.0163633</v>
      </c>
      <c r="T117" s="66">
        <f t="shared" si="8"/>
        <v>9.032085580817295</v>
      </c>
      <c r="U117" s="57"/>
      <c r="V117" s="57"/>
      <c r="W117" s="57">
        <v>3.05</v>
      </c>
      <c r="X117" s="57">
        <f t="shared" si="15"/>
        <v>-10.015662488774703</v>
      </c>
      <c r="Y117" s="57" t="e">
        <f>#REF!*1.41421*SIN(6.28318*$D$14*W117/1000+(3.1416*$U$3/180))</f>
        <v>#REF!</v>
      </c>
      <c r="Z117" s="57" t="e">
        <f t="shared" si="12"/>
        <v>#REF!</v>
      </c>
      <c r="AA117" s="57" t="e">
        <f>#REF!*#REF!*COS(3.1416*($U$3)/180)</f>
        <v>#REF!</v>
      </c>
    </row>
    <row r="118" spans="2:27" ht="12.75">
      <c r="B118" s="57"/>
      <c r="C118" s="57">
        <v>210</v>
      </c>
      <c r="D118" s="57">
        <f t="shared" si="14"/>
        <v>1.3659286465054654</v>
      </c>
      <c r="E118" s="57"/>
      <c r="F118" s="57">
        <f t="shared" si="1"/>
        <v>7.321026633114095</v>
      </c>
      <c r="G118" s="57"/>
      <c r="H118" s="57"/>
      <c r="I118" s="57">
        <f t="shared" si="2"/>
        <v>7.321026633114095</v>
      </c>
      <c r="J118" s="57">
        <f t="shared" si="3"/>
        <v>210</v>
      </c>
      <c r="K118" s="57"/>
      <c r="L118" s="57">
        <f t="shared" si="10"/>
        <v>1.3659286465054654</v>
      </c>
      <c r="M118" s="64">
        <f t="shared" si="4"/>
        <v>210</v>
      </c>
      <c r="N118" s="57"/>
      <c r="O118" s="57"/>
      <c r="P118" s="65"/>
      <c r="Q118" s="57"/>
      <c r="R118" s="57"/>
      <c r="S118" s="66">
        <f t="shared" si="11"/>
        <v>9.2362746</v>
      </c>
      <c r="T118" s="66">
        <f t="shared" si="8"/>
        <v>8.817035924131169</v>
      </c>
      <c r="U118" s="57"/>
      <c r="V118" s="57"/>
      <c r="W118" s="57">
        <v>3.1</v>
      </c>
      <c r="X118" s="57">
        <f t="shared" si="15"/>
        <v>-10.637469963754352</v>
      </c>
      <c r="Y118" s="57" t="e">
        <f>#REF!*1.41421*SIN(6.28318*$D$14*W118/1000+(3.1416*$U$3/180))</f>
        <v>#REF!</v>
      </c>
      <c r="Z118" s="57" t="e">
        <f t="shared" si="12"/>
        <v>#REF!</v>
      </c>
      <c r="AA118" s="57" t="e">
        <f>#REF!*#REF!*COS(3.1416*($U$3)/180)</f>
        <v>#REF!</v>
      </c>
    </row>
    <row r="119" spans="2:27" ht="12.75">
      <c r="B119" s="57"/>
      <c r="C119" s="57">
        <v>215</v>
      </c>
      <c r="D119" s="57">
        <f t="shared" si="14"/>
        <v>1.550054553898619</v>
      </c>
      <c r="E119" s="57"/>
      <c r="F119" s="57">
        <f t="shared" si="1"/>
        <v>6.451385839839317</v>
      </c>
      <c r="G119" s="57"/>
      <c r="H119" s="57"/>
      <c r="I119" s="57">
        <f t="shared" si="2"/>
        <v>6.451385839839317</v>
      </c>
      <c r="J119" s="57">
        <f t="shared" si="3"/>
        <v>215</v>
      </c>
      <c r="K119" s="57"/>
      <c r="L119" s="57">
        <f t="shared" si="10"/>
        <v>1.550054553898619</v>
      </c>
      <c r="M119" s="64">
        <f t="shared" si="4"/>
        <v>215</v>
      </c>
      <c r="N119" s="57"/>
      <c r="O119" s="57"/>
      <c r="P119" s="65"/>
      <c r="Q119" s="57"/>
      <c r="R119" s="57"/>
      <c r="S119" s="66">
        <f t="shared" si="11"/>
        <v>9.4561859</v>
      </c>
      <c r="T119" s="66">
        <f t="shared" si="8"/>
        <v>8.611988577058352</v>
      </c>
      <c r="U119" s="57"/>
      <c r="V119" s="57"/>
      <c r="W119" s="57">
        <v>3.15</v>
      </c>
      <c r="X119" s="57">
        <f t="shared" si="15"/>
        <v>-11.215171713725262</v>
      </c>
      <c r="Y119" s="57" t="e">
        <f>#REF!*1.41421*SIN(6.28318*$D$14*W119/1000+(3.1416*$U$3/180))</f>
        <v>#REF!</v>
      </c>
      <c r="Z119" s="57" t="e">
        <f t="shared" si="12"/>
        <v>#REF!</v>
      </c>
      <c r="AA119" s="57" t="e">
        <f>#REF!*#REF!*COS(3.1416*($U$3)/180)</f>
        <v>#REF!</v>
      </c>
    </row>
    <row r="120" spans="2:27" ht="12.75">
      <c r="B120" s="57"/>
      <c r="C120" s="57">
        <v>220</v>
      </c>
      <c r="D120" s="57">
        <f t="shared" si="14"/>
        <v>1.8102999281550491</v>
      </c>
      <c r="E120" s="57"/>
      <c r="F120" s="57">
        <f t="shared" si="1"/>
        <v>5.523946526469461</v>
      </c>
      <c r="G120" s="57"/>
      <c r="H120" s="57"/>
      <c r="I120" s="57">
        <f t="shared" si="2"/>
        <v>5.523946526469461</v>
      </c>
      <c r="J120" s="57">
        <f t="shared" si="3"/>
        <v>220</v>
      </c>
      <c r="K120" s="57"/>
      <c r="L120" s="57">
        <f t="shared" si="10"/>
        <v>1.8102999281550491</v>
      </c>
      <c r="M120" s="64">
        <f t="shared" si="4"/>
        <v>220</v>
      </c>
      <c r="N120" s="57"/>
      <c r="O120" s="57"/>
      <c r="P120" s="65"/>
      <c r="Q120" s="57"/>
      <c r="R120" s="57"/>
      <c r="S120" s="66">
        <f t="shared" si="11"/>
        <v>9.676097200000001</v>
      </c>
      <c r="T120" s="66">
        <f t="shared" si="8"/>
        <v>8.416261563943387</v>
      </c>
      <c r="U120" s="57"/>
      <c r="V120" s="57"/>
      <c r="W120" s="57">
        <v>3.2</v>
      </c>
      <c r="X120" s="57">
        <f t="shared" si="15"/>
        <v>-11.746372436551876</v>
      </c>
      <c r="Y120" s="57" t="e">
        <f>#REF!*1.41421*SIN(6.28318*$D$14*W120/1000+(3.1416*$U$3/180))</f>
        <v>#REF!</v>
      </c>
      <c r="Z120" s="57" t="e">
        <f t="shared" si="12"/>
        <v>#REF!</v>
      </c>
      <c r="AA120" s="57" t="e">
        <f>#REF!*#REF!*COS(3.1416*($U$3)/180)</f>
        <v>#REF!</v>
      </c>
    </row>
    <row r="121" spans="2:27" ht="12.75">
      <c r="B121" s="57"/>
      <c r="C121" s="57">
        <v>225</v>
      </c>
      <c r="D121" s="57">
        <f t="shared" si="14"/>
        <v>2.113797247448702</v>
      </c>
      <c r="E121" s="57"/>
      <c r="F121" s="57">
        <f t="shared" si="1"/>
        <v>4.730822699324516</v>
      </c>
      <c r="G121" s="57"/>
      <c r="H121" s="57"/>
      <c r="I121" s="57">
        <f t="shared" si="2"/>
        <v>4.730822699324516</v>
      </c>
      <c r="J121" s="57">
        <f t="shared" si="3"/>
        <v>225</v>
      </c>
      <c r="K121" s="57"/>
      <c r="L121" s="57">
        <f t="shared" si="10"/>
        <v>2.113797247448702</v>
      </c>
      <c r="M121" s="64">
        <f t="shared" si="4"/>
        <v>225</v>
      </c>
      <c r="N121" s="57"/>
      <c r="O121" s="57"/>
      <c r="P121" s="65"/>
      <c r="Q121" s="57"/>
      <c r="R121" s="57"/>
      <c r="S121" s="66">
        <f t="shared" si="11"/>
        <v>9.8960085</v>
      </c>
      <c r="T121" s="66">
        <f t="shared" si="8"/>
        <v>8.229233529189091</v>
      </c>
      <c r="U121" s="57"/>
      <c r="V121" s="57"/>
      <c r="W121" s="57">
        <v>3.25</v>
      </c>
      <c r="X121" s="57">
        <f aca="true" t="shared" si="16" ref="X121:X136">$P$2*SIN(6.28318*$D$14*W121/1000)</f>
        <v>-12.22886963548587</v>
      </c>
      <c r="Y121" s="57" t="e">
        <f>#REF!*1.41421*SIN(6.28318*$D$14*W121/1000+(3.1416*$U$3/180))</f>
        <v>#REF!</v>
      </c>
      <c r="Z121" s="57" t="e">
        <f t="shared" si="12"/>
        <v>#REF!</v>
      </c>
      <c r="AA121" s="57" t="e">
        <f>#REF!*#REF!*COS(3.1416*($U$3)/180)</f>
        <v>#REF!</v>
      </c>
    </row>
    <row r="122" spans="2:27" ht="12.75">
      <c r="B122" s="57"/>
      <c r="C122" s="57">
        <v>230</v>
      </c>
      <c r="D122" s="57">
        <f t="shared" si="14"/>
        <v>2.4406211692412647</v>
      </c>
      <c r="E122" s="57"/>
      <c r="F122" s="57">
        <f aca="true" t="shared" si="17" ref="F122:F176">$D$8/D122</f>
        <v>4.09731757063665</v>
      </c>
      <c r="G122" s="57"/>
      <c r="H122" s="57"/>
      <c r="I122" s="57">
        <f aca="true" t="shared" si="18" ref="I122:I176">F122*$G$51</f>
        <v>4.09731757063665</v>
      </c>
      <c r="J122" s="57">
        <f aca="true" t="shared" si="19" ref="J122:J176">C122*$G$51</f>
        <v>230</v>
      </c>
      <c r="K122" s="57"/>
      <c r="L122" s="57">
        <f t="shared" si="10"/>
        <v>2.4406211692412647</v>
      </c>
      <c r="M122" s="64">
        <f aca="true" t="shared" si="20" ref="M122:M176">C122*$L$51</f>
        <v>230</v>
      </c>
      <c r="N122" s="57"/>
      <c r="O122" s="57"/>
      <c r="P122" s="65"/>
      <c r="Q122" s="57"/>
      <c r="R122" s="57"/>
      <c r="S122" s="66">
        <f t="shared" si="11"/>
        <v>10.1159198</v>
      </c>
      <c r="T122" s="66">
        <f aca="true" t="shared" si="21" ref="T122:T176">1/(6.28*C122*($I$14/1000000))</f>
        <v>8.050337148119763</v>
      </c>
      <c r="U122" s="57"/>
      <c r="V122" s="57"/>
      <c r="W122" s="57">
        <v>3.3</v>
      </c>
      <c r="X122" s="57">
        <f t="shared" si="16"/>
        <v>-12.660662751292183</v>
      </c>
      <c r="Y122" s="57" t="e">
        <f>#REF!*1.41421*SIN(6.28318*$D$14*W122/1000+(3.1416*$U$3/180))</f>
        <v>#REF!</v>
      </c>
      <c r="Z122" s="57" t="e">
        <f aca="true" t="shared" si="22" ref="Z122:Z135">X122*Y122</f>
        <v>#REF!</v>
      </c>
      <c r="AA122" s="57" t="e">
        <f>#REF!*#REF!*COS(3.1416*($U$3)/180)</f>
        <v>#REF!</v>
      </c>
    </row>
    <row r="123" spans="2:27" ht="12.75">
      <c r="B123" s="57"/>
      <c r="C123" s="57">
        <v>235</v>
      </c>
      <c r="D123" s="57">
        <f t="shared" si="14"/>
        <v>2.779524558328048</v>
      </c>
      <c r="E123" s="57"/>
      <c r="F123" s="57">
        <f t="shared" si="17"/>
        <v>3.597737595099805</v>
      </c>
      <c r="G123" s="57"/>
      <c r="H123" s="57"/>
      <c r="I123" s="57">
        <f t="shared" si="18"/>
        <v>3.597737595099805</v>
      </c>
      <c r="J123" s="57">
        <f t="shared" si="19"/>
        <v>235</v>
      </c>
      <c r="K123" s="57"/>
      <c r="L123" s="57">
        <f aca="true" t="shared" si="23" ref="L123:L176">D123*$L$51</f>
        <v>2.779524558328048</v>
      </c>
      <c r="M123" s="64">
        <f t="shared" si="20"/>
        <v>235</v>
      </c>
      <c r="N123" s="57"/>
      <c r="O123" s="57"/>
      <c r="P123" s="65"/>
      <c r="Q123" s="57"/>
      <c r="R123" s="57"/>
      <c r="S123" s="66">
        <f aca="true" t="shared" si="24" ref="S123:S176">2*3.14159*C123*($F$14/1000)</f>
        <v>10.3358311</v>
      </c>
      <c r="T123" s="66">
        <f t="shared" si="21"/>
        <v>7.879053379010832</v>
      </c>
      <c r="U123" s="57"/>
      <c r="V123" s="57"/>
      <c r="W123" s="57">
        <v>3.35</v>
      </c>
      <c r="X123" s="57">
        <f t="shared" si="16"/>
        <v>-13.039961457089413</v>
      </c>
      <c r="Y123" s="57" t="e">
        <f>#REF!*1.41421*SIN(6.28318*$D$14*W123/1000+(3.1416*$U$3/180))</f>
        <v>#REF!</v>
      </c>
      <c r="Z123" s="57" t="e">
        <f t="shared" si="22"/>
        <v>#REF!</v>
      </c>
      <c r="AA123" s="57" t="e">
        <f>#REF!*#REF!*COS(3.1416*($U$3)/180)</f>
        <v>#REF!</v>
      </c>
    </row>
    <row r="124" spans="2:27" ht="12.75">
      <c r="B124" s="57"/>
      <c r="C124" s="57">
        <v>240</v>
      </c>
      <c r="D124" s="57">
        <f t="shared" si="14"/>
        <v>3.1241557240169535</v>
      </c>
      <c r="E124" s="57"/>
      <c r="F124" s="57">
        <f t="shared" si="17"/>
        <v>3.200864772240698</v>
      </c>
      <c r="G124" s="57"/>
      <c r="H124" s="57"/>
      <c r="I124" s="57">
        <f t="shared" si="18"/>
        <v>3.200864772240698</v>
      </c>
      <c r="J124" s="57">
        <f t="shared" si="19"/>
        <v>240</v>
      </c>
      <c r="K124" s="57"/>
      <c r="L124" s="57">
        <f t="shared" si="23"/>
        <v>3.1241557240169535</v>
      </c>
      <c r="M124" s="64">
        <f t="shared" si="20"/>
        <v>240</v>
      </c>
      <c r="N124" s="57"/>
      <c r="O124" s="57"/>
      <c r="P124" s="65"/>
      <c r="Q124" s="57"/>
      <c r="R124" s="57"/>
      <c r="S124" s="66">
        <f t="shared" si="24"/>
        <v>10.5557424</v>
      </c>
      <c r="T124" s="66">
        <f t="shared" si="21"/>
        <v>7.714906433614772</v>
      </c>
      <c r="U124" s="57"/>
      <c r="V124" s="57"/>
      <c r="W124" s="57">
        <v>3.4</v>
      </c>
      <c r="X124" s="57">
        <f t="shared" si="16"/>
        <v>-13.365193081511975</v>
      </c>
      <c r="Y124" s="57" t="e">
        <f>#REF!*1.41421*SIN(6.28318*$D$14*W124/1000+(3.1416*$U$3/180))</f>
        <v>#REF!</v>
      </c>
      <c r="Z124" s="57" t="e">
        <f t="shared" si="22"/>
        <v>#REF!</v>
      </c>
      <c r="AA124" s="57" t="e">
        <f>#REF!*#REF!*COS(3.1416*($U$3)/180)</f>
        <v>#REF!</v>
      </c>
    </row>
    <row r="125" spans="2:27" ht="12.75">
      <c r="B125" s="57"/>
      <c r="C125" s="57">
        <v>245</v>
      </c>
      <c r="D125" s="57">
        <f t="shared" si="14"/>
        <v>3.470846407897758</v>
      </c>
      <c r="E125" s="57"/>
      <c r="F125" s="57">
        <f t="shared" si="17"/>
        <v>2.8811416077776997</v>
      </c>
      <c r="G125" s="57"/>
      <c r="H125" s="57"/>
      <c r="I125" s="57">
        <f t="shared" si="18"/>
        <v>2.8811416077776997</v>
      </c>
      <c r="J125" s="57">
        <f t="shared" si="19"/>
        <v>245</v>
      </c>
      <c r="K125" s="57"/>
      <c r="L125" s="57">
        <f t="shared" si="23"/>
        <v>3.470846407897758</v>
      </c>
      <c r="M125" s="64">
        <f t="shared" si="20"/>
        <v>245</v>
      </c>
      <c r="N125" s="57"/>
      <c r="O125" s="57"/>
      <c r="P125" s="65"/>
      <c r="Q125" s="57"/>
      <c r="R125" s="57"/>
      <c r="S125" s="66">
        <f t="shared" si="24"/>
        <v>10.7756537</v>
      </c>
      <c r="T125" s="66">
        <f t="shared" si="21"/>
        <v>7.5574593635410015</v>
      </c>
      <c r="U125" s="57"/>
      <c r="V125" s="57"/>
      <c r="W125" s="57">
        <v>3.45</v>
      </c>
      <c r="X125" s="57">
        <f t="shared" si="16"/>
        <v>-13.635009129415847</v>
      </c>
      <c r="Y125" s="57" t="e">
        <f>#REF!*1.41421*SIN(6.28318*$D$14*W125/1000+(3.1416*$U$3/180))</f>
        <v>#REF!</v>
      </c>
      <c r="Z125" s="57" t="e">
        <f t="shared" si="22"/>
        <v>#REF!</v>
      </c>
      <c r="AA125" s="57" t="e">
        <f>#REF!*#REF!*COS(3.1416*($U$3)/180)</f>
        <v>#REF!</v>
      </c>
    </row>
    <row r="126" spans="2:27" ht="12.75">
      <c r="B126" s="57"/>
      <c r="C126" s="57">
        <v>250</v>
      </c>
      <c r="D126" s="57">
        <f t="shared" si="14"/>
        <v>3.817427168875362</v>
      </c>
      <c r="E126" s="57"/>
      <c r="F126" s="57">
        <f t="shared" si="17"/>
        <v>2.6195653663108556</v>
      </c>
      <c r="G126" s="57"/>
      <c r="H126" s="57"/>
      <c r="I126" s="57">
        <f t="shared" si="18"/>
        <v>2.6195653663108556</v>
      </c>
      <c r="J126" s="57">
        <f t="shared" si="19"/>
        <v>250</v>
      </c>
      <c r="K126" s="57"/>
      <c r="L126" s="57">
        <f t="shared" si="23"/>
        <v>3.817427168875362</v>
      </c>
      <c r="M126" s="64">
        <f t="shared" si="20"/>
        <v>250</v>
      </c>
      <c r="N126" s="57"/>
      <c r="O126" s="57"/>
      <c r="P126" s="65"/>
      <c r="Q126" s="57"/>
      <c r="R126" s="57"/>
      <c r="S126" s="66">
        <f t="shared" si="24"/>
        <v>10.995565</v>
      </c>
      <c r="T126" s="66">
        <f t="shared" si="21"/>
        <v>7.406310176270182</v>
      </c>
      <c r="U126" s="57"/>
      <c r="V126" s="57"/>
      <c r="W126" s="57">
        <v>3.5</v>
      </c>
      <c r="X126" s="57">
        <f t="shared" si="16"/>
        <v>-13.84829087309111</v>
      </c>
      <c r="Y126" s="57" t="e">
        <f>#REF!*1.41421*SIN(6.28318*$D$14*W126/1000+(3.1416*$U$3/180))</f>
        <v>#REF!</v>
      </c>
      <c r="Z126" s="57" t="e">
        <f t="shared" si="22"/>
        <v>#REF!</v>
      </c>
      <c r="AA126" s="57" t="e">
        <f>#REF!*#REF!*COS(3.1416*($U$3)/180)</f>
        <v>#REF!</v>
      </c>
    </row>
    <row r="127" spans="2:27" ht="12.75">
      <c r="B127" s="57"/>
      <c r="C127" s="57">
        <v>255</v>
      </c>
      <c r="D127" s="57">
        <f t="shared" si="14"/>
        <v>4.162593374273051</v>
      </c>
      <c r="E127" s="57"/>
      <c r="F127" s="57">
        <f t="shared" si="17"/>
        <v>2.402348512301273</v>
      </c>
      <c r="G127" s="57"/>
      <c r="H127" s="57"/>
      <c r="I127" s="57">
        <f t="shared" si="18"/>
        <v>2.402348512301273</v>
      </c>
      <c r="J127" s="57">
        <f t="shared" si="19"/>
        <v>255</v>
      </c>
      <c r="K127" s="57"/>
      <c r="L127" s="57">
        <f t="shared" si="23"/>
        <v>4.162593374273051</v>
      </c>
      <c r="M127" s="64">
        <f t="shared" si="20"/>
        <v>255</v>
      </c>
      <c r="N127" s="57"/>
      <c r="O127" s="57"/>
      <c r="P127" s="65"/>
      <c r="Q127" s="57"/>
      <c r="R127" s="57"/>
      <c r="S127" s="66">
        <f t="shared" si="24"/>
        <v>11.2154763</v>
      </c>
      <c r="T127" s="66">
        <f t="shared" si="21"/>
        <v>7.26108840810802</v>
      </c>
      <c r="U127" s="57"/>
      <c r="V127" s="57"/>
      <c r="W127" s="57">
        <v>3.55</v>
      </c>
      <c r="X127" s="57">
        <f t="shared" si="16"/>
        <v>-14.004153990798862</v>
      </c>
      <c r="Y127" s="57" t="e">
        <f>#REF!*1.41421*SIN(6.28318*$D$14*W127/1000+(3.1416*$U$3/180))</f>
        <v>#REF!</v>
      </c>
      <c r="Z127" s="57" t="e">
        <f t="shared" si="22"/>
        <v>#REF!</v>
      </c>
      <c r="AA127" s="57" t="e">
        <f>#REF!*#REF!*COS(3.1416*($U$3)/180)</f>
        <v>#REF!</v>
      </c>
    </row>
    <row r="128" spans="2:27" ht="12.75">
      <c r="B128" s="57"/>
      <c r="C128" s="57">
        <v>260</v>
      </c>
      <c r="D128" s="57">
        <f t="shared" si="14"/>
        <v>4.505556520818161</v>
      </c>
      <c r="E128" s="57"/>
      <c r="F128" s="57">
        <f t="shared" si="17"/>
        <v>2.2194816453404753</v>
      </c>
      <c r="G128" s="57"/>
      <c r="H128" s="57"/>
      <c r="I128" s="57">
        <f t="shared" si="18"/>
        <v>2.2194816453404753</v>
      </c>
      <c r="J128" s="57">
        <f t="shared" si="19"/>
        <v>260</v>
      </c>
      <c r="K128" s="57"/>
      <c r="L128" s="57">
        <f t="shared" si="23"/>
        <v>4.505556520818161</v>
      </c>
      <c r="M128" s="64">
        <f t="shared" si="20"/>
        <v>260</v>
      </c>
      <c r="N128" s="57"/>
      <c r="O128" s="57"/>
      <c r="P128" s="65"/>
      <c r="Q128" s="57"/>
      <c r="R128" s="57"/>
      <c r="S128" s="66">
        <f t="shared" si="24"/>
        <v>11.4353876</v>
      </c>
      <c r="T128" s="66">
        <f t="shared" si="21"/>
        <v>7.121452092567482</v>
      </c>
      <c r="U128" s="57"/>
      <c r="V128" s="57"/>
      <c r="W128" s="57">
        <v>3.6</v>
      </c>
      <c r="X128" s="57">
        <f t="shared" si="16"/>
        <v>-14.101952233399784</v>
      </c>
      <c r="Y128" s="57" t="e">
        <f>#REF!*1.41421*SIN(6.28318*$D$14*W128/1000+(3.1416*$U$3/180))</f>
        <v>#REF!</v>
      </c>
      <c r="Z128" s="57" t="e">
        <f t="shared" si="22"/>
        <v>#REF!</v>
      </c>
      <c r="AA128" s="57" t="e">
        <f>#REF!*#REF!*COS(3.1416*($U$3)/180)</f>
        <v>#REF!</v>
      </c>
    </row>
    <row r="129" spans="2:27" ht="12.75">
      <c r="B129" s="57"/>
      <c r="C129" s="57">
        <v>265</v>
      </c>
      <c r="D129" s="57">
        <f t="shared" si="14"/>
        <v>4.845845678967626</v>
      </c>
      <c r="E129" s="57"/>
      <c r="F129" s="57">
        <f t="shared" si="17"/>
        <v>2.0636232894090907</v>
      </c>
      <c r="G129" s="57"/>
      <c r="H129" s="57"/>
      <c r="I129" s="57">
        <f t="shared" si="18"/>
        <v>2.0636232894090907</v>
      </c>
      <c r="J129" s="57">
        <f t="shared" si="19"/>
        <v>265</v>
      </c>
      <c r="K129" s="57"/>
      <c r="L129" s="57">
        <f t="shared" si="23"/>
        <v>4.845845678967626</v>
      </c>
      <c r="M129" s="64">
        <f t="shared" si="20"/>
        <v>265</v>
      </c>
      <c r="N129" s="57"/>
      <c r="O129" s="57"/>
      <c r="P129" s="65"/>
      <c r="Q129" s="57"/>
      <c r="R129" s="57"/>
      <c r="S129" s="66">
        <f t="shared" si="24"/>
        <v>11.6552989</v>
      </c>
      <c r="T129" s="66">
        <f t="shared" si="21"/>
        <v>6.987085071953002</v>
      </c>
      <c r="U129" s="57"/>
      <c r="V129" s="57"/>
      <c r="W129" s="57">
        <v>3.65</v>
      </c>
      <c r="X129" s="57">
        <f t="shared" si="16"/>
        <v>-14.14128010387163</v>
      </c>
      <c r="Y129" s="57" t="e">
        <f>#REF!*1.41421*SIN(6.28318*$D$14*W129/1000+(3.1416*$U$3/180))</f>
        <v>#REF!</v>
      </c>
      <c r="Z129" s="57" t="e">
        <f t="shared" si="22"/>
        <v>#REF!</v>
      </c>
      <c r="AA129" s="57" t="e">
        <f>#REF!*#REF!*COS(3.1416*($U$3)/180)</f>
        <v>#REF!</v>
      </c>
    </row>
    <row r="130" spans="2:27" ht="12.75">
      <c r="B130" s="57"/>
      <c r="C130" s="57">
        <v>270</v>
      </c>
      <c r="D130" s="57">
        <f t="shared" si="14"/>
        <v>5.183190399686215</v>
      </c>
      <c r="E130" s="57"/>
      <c r="F130" s="57">
        <f t="shared" si="17"/>
        <v>1.9293136521871528</v>
      </c>
      <c r="G130" s="57"/>
      <c r="H130" s="57"/>
      <c r="I130" s="57">
        <f t="shared" si="18"/>
        <v>1.9293136521871528</v>
      </c>
      <c r="J130" s="57">
        <f t="shared" si="19"/>
        <v>270</v>
      </c>
      <c r="K130" s="57"/>
      <c r="L130" s="57">
        <f t="shared" si="23"/>
        <v>5.183190399686215</v>
      </c>
      <c r="M130" s="64">
        <f t="shared" si="20"/>
        <v>270</v>
      </c>
      <c r="N130" s="57"/>
      <c r="O130" s="57"/>
      <c r="P130" s="65"/>
      <c r="Q130" s="57"/>
      <c r="R130" s="57"/>
      <c r="S130" s="66">
        <f t="shared" si="24"/>
        <v>11.8752102</v>
      </c>
      <c r="T130" s="66">
        <f t="shared" si="21"/>
        <v>6.857694607657575</v>
      </c>
      <c r="U130" s="57"/>
      <c r="V130" s="57"/>
      <c r="W130" s="57">
        <v>3.7</v>
      </c>
      <c r="X130" s="57">
        <f t="shared" si="16"/>
        <v>-14.121974538605656</v>
      </c>
      <c r="Y130" s="57" t="e">
        <f>#REF!*1.41421*SIN(6.28318*$D$14*W130/1000+(3.1416*$U$3/180))</f>
        <v>#REF!</v>
      </c>
      <c r="Z130" s="57" t="e">
        <f t="shared" si="22"/>
        <v>#REF!</v>
      </c>
      <c r="AA130" s="57" t="e">
        <f>#REF!*#REF!*COS(3.1416*($U$3)/180)</f>
        <v>#REF!</v>
      </c>
    </row>
    <row r="131" spans="2:27" ht="12.75">
      <c r="B131" s="57"/>
      <c r="C131" s="57">
        <v>275</v>
      </c>
      <c r="D131" s="57">
        <f t="shared" si="14"/>
        <v>5.517449389819238</v>
      </c>
      <c r="E131" s="57"/>
      <c r="F131" s="57">
        <f t="shared" si="17"/>
        <v>1.8124316678739156</v>
      </c>
      <c r="G131" s="57"/>
      <c r="H131" s="57"/>
      <c r="I131" s="57">
        <f t="shared" si="18"/>
        <v>1.8124316678739156</v>
      </c>
      <c r="J131" s="57">
        <f t="shared" si="19"/>
        <v>275</v>
      </c>
      <c r="K131" s="57"/>
      <c r="L131" s="57">
        <f t="shared" si="23"/>
        <v>5.517449389819238</v>
      </c>
      <c r="M131" s="64">
        <f t="shared" si="20"/>
        <v>275</v>
      </c>
      <c r="N131" s="57"/>
      <c r="O131" s="57"/>
      <c r="P131" s="65"/>
      <c r="Q131" s="57"/>
      <c r="R131" s="57"/>
      <c r="S131" s="66">
        <f t="shared" si="24"/>
        <v>12.0951215</v>
      </c>
      <c r="T131" s="66">
        <f t="shared" si="21"/>
        <v>6.73300925115471</v>
      </c>
      <c r="U131" s="57"/>
      <c r="V131" s="57"/>
      <c r="W131" s="57">
        <v>3.75</v>
      </c>
      <c r="X131" s="57">
        <f t="shared" si="16"/>
        <v>-14.044115583510868</v>
      </c>
      <c r="Y131" s="57" t="e">
        <f>#REF!*1.41421*SIN(6.28318*$D$14*W131/1000+(3.1416*$U$3/180))</f>
        <v>#REF!</v>
      </c>
      <c r="Z131" s="57" t="e">
        <f t="shared" si="22"/>
        <v>#REF!</v>
      </c>
      <c r="AA131" s="57" t="e">
        <f>#REF!*#REF!*COS(3.1416*($U$3)/180)</f>
        <v>#REF!</v>
      </c>
    </row>
    <row r="132" spans="2:27" ht="12.75">
      <c r="B132" s="57"/>
      <c r="C132" s="57">
        <v>280</v>
      </c>
      <c r="D132" s="57">
        <f t="shared" si="14"/>
        <v>5.848565794925185</v>
      </c>
      <c r="E132" s="57"/>
      <c r="F132" s="57">
        <f t="shared" si="17"/>
        <v>1.7098208946673772</v>
      </c>
      <c r="G132" s="57"/>
      <c r="H132" s="57"/>
      <c r="I132" s="57">
        <f t="shared" si="18"/>
        <v>1.7098208946673772</v>
      </c>
      <c r="J132" s="57">
        <f t="shared" si="19"/>
        <v>280</v>
      </c>
      <c r="K132" s="57"/>
      <c r="L132" s="57">
        <f t="shared" si="23"/>
        <v>5.848565794925185</v>
      </c>
      <c r="M132" s="64">
        <f t="shared" si="20"/>
        <v>280</v>
      </c>
      <c r="N132" s="57"/>
      <c r="O132" s="57"/>
      <c r="P132" s="65"/>
      <c r="Q132" s="57"/>
      <c r="R132" s="57"/>
      <c r="S132" s="66">
        <f t="shared" si="24"/>
        <v>12.3150328</v>
      </c>
      <c r="T132" s="66">
        <f t="shared" si="21"/>
        <v>6.6127769430983765</v>
      </c>
      <c r="U132" s="57"/>
      <c r="V132" s="57"/>
      <c r="W132" s="57">
        <v>3.8</v>
      </c>
      <c r="X132" s="57">
        <f t="shared" si="16"/>
        <v>-13.9080260621228</v>
      </c>
      <c r="Y132" s="57" t="e">
        <f>#REF!*1.41421*SIN(6.28318*$D$14*W132/1000+(3.1416*$U$3/180))</f>
        <v>#REF!</v>
      </c>
      <c r="Z132" s="57" t="e">
        <f t="shared" si="22"/>
        <v>#REF!</v>
      </c>
      <c r="AA132" s="57" t="e">
        <f>#REF!*#REF!*COS(3.1416*($U$3)/180)</f>
        <v>#REF!</v>
      </c>
    </row>
    <row r="133" spans="2:27" ht="12.75">
      <c r="B133" s="57"/>
      <c r="C133" s="57">
        <v>285</v>
      </c>
      <c r="D133" s="57">
        <f t="shared" si="14"/>
        <v>6.176538449837444</v>
      </c>
      <c r="E133" s="57"/>
      <c r="F133" s="57">
        <f t="shared" si="17"/>
        <v>1.6190298305781912</v>
      </c>
      <c r="G133" s="57"/>
      <c r="H133" s="57"/>
      <c r="I133" s="57">
        <f t="shared" si="18"/>
        <v>1.6190298305781912</v>
      </c>
      <c r="J133" s="57">
        <f t="shared" si="19"/>
        <v>285</v>
      </c>
      <c r="K133" s="57"/>
      <c r="L133" s="57">
        <f t="shared" si="23"/>
        <v>6.176538449837444</v>
      </c>
      <c r="M133" s="64">
        <f t="shared" si="20"/>
        <v>285</v>
      </c>
      <c r="N133" s="57"/>
      <c r="O133" s="57"/>
      <c r="P133" s="65"/>
      <c r="Q133" s="57"/>
      <c r="R133" s="57"/>
      <c r="S133" s="66">
        <f t="shared" si="24"/>
        <v>12.534944099999999</v>
      </c>
      <c r="T133" s="66">
        <f t="shared" si="21"/>
        <v>6.496763312517703</v>
      </c>
      <c r="U133" s="57"/>
      <c r="V133" s="57"/>
      <c r="W133" s="57">
        <v>3.85</v>
      </c>
      <c r="X133" s="57">
        <f t="shared" si="16"/>
        <v>-13.714270237092945</v>
      </c>
      <c r="Y133" s="57" t="e">
        <f>#REF!*1.41421*SIN(6.28318*$D$14*W133/1000+(3.1416*$U$3/180))</f>
        <v>#REF!</v>
      </c>
      <c r="Z133" s="57" t="e">
        <f t="shared" si="22"/>
        <v>#REF!</v>
      </c>
      <c r="AA133" s="57" t="e">
        <f>#REF!*#REF!*COS(3.1416*($U$3)/180)</f>
        <v>#REF!</v>
      </c>
    </row>
    <row r="134" spans="2:27" ht="12.75">
      <c r="B134" s="57"/>
      <c r="C134" s="57">
        <v>290</v>
      </c>
      <c r="D134" s="57">
        <f t="shared" si="14"/>
        <v>6.501402992519715</v>
      </c>
      <c r="E134" s="57"/>
      <c r="F134" s="57">
        <f t="shared" si="17"/>
        <v>1.5381295408861206</v>
      </c>
      <c r="G134" s="57"/>
      <c r="H134" s="57"/>
      <c r="I134" s="57">
        <f t="shared" si="18"/>
        <v>1.5381295408861206</v>
      </c>
      <c r="J134" s="57">
        <f t="shared" si="19"/>
        <v>290</v>
      </c>
      <c r="K134" s="57"/>
      <c r="L134" s="57">
        <f t="shared" si="23"/>
        <v>6.501402992519715</v>
      </c>
      <c r="M134" s="64">
        <f t="shared" si="20"/>
        <v>290</v>
      </c>
      <c r="N134" s="57"/>
      <c r="O134" s="57"/>
      <c r="P134" s="65"/>
      <c r="Q134" s="57"/>
      <c r="R134" s="57"/>
      <c r="S134" s="66">
        <f t="shared" si="24"/>
        <v>12.7548554</v>
      </c>
      <c r="T134" s="66">
        <f t="shared" si="21"/>
        <v>6.384750151957053</v>
      </c>
      <c r="U134" s="57"/>
      <c r="V134" s="57"/>
      <c r="W134" s="57">
        <v>3.9</v>
      </c>
      <c r="X134" s="57">
        <f t="shared" si="16"/>
        <v>-13.463651470608625</v>
      </c>
      <c r="Y134" s="57" t="e">
        <f>#REF!*1.41421*SIN(6.28318*$D$14*W134/1000+(3.1416*$U$3/180))</f>
        <v>#REF!</v>
      </c>
      <c r="Z134" s="57" t="e">
        <f t="shared" si="22"/>
        <v>#REF!</v>
      </c>
      <c r="AA134" s="57" t="e">
        <f>#REF!*#REF!*COS(3.1416*($U$3)/180)</f>
        <v>#REF!</v>
      </c>
    </row>
    <row r="135" spans="2:27" ht="12.75">
      <c r="B135" s="57"/>
      <c r="C135" s="57">
        <v>295</v>
      </c>
      <c r="D135" s="57">
        <f t="shared" si="14"/>
        <v>6.823219230284007</v>
      </c>
      <c r="E135" s="57"/>
      <c r="F135" s="57">
        <f t="shared" si="17"/>
        <v>1.4655838633494653</v>
      </c>
      <c r="G135" s="57"/>
      <c r="H135" s="57"/>
      <c r="I135" s="57">
        <f t="shared" si="18"/>
        <v>1.4655838633494653</v>
      </c>
      <c r="J135" s="57">
        <f t="shared" si="19"/>
        <v>295</v>
      </c>
      <c r="K135" s="57"/>
      <c r="L135" s="57">
        <f t="shared" si="23"/>
        <v>6.823219230284007</v>
      </c>
      <c r="M135" s="64">
        <f t="shared" si="20"/>
        <v>295</v>
      </c>
      <c r="N135" s="57"/>
      <c r="O135" s="57"/>
      <c r="P135" s="65"/>
      <c r="Q135" s="57"/>
      <c r="R135" s="57"/>
      <c r="S135" s="66">
        <f t="shared" si="24"/>
        <v>12.9747667</v>
      </c>
      <c r="T135" s="66">
        <f t="shared" si="21"/>
        <v>6.276534047686595</v>
      </c>
      <c r="U135" s="57"/>
      <c r="V135" s="57"/>
      <c r="W135" s="57">
        <v>3.95</v>
      </c>
      <c r="X135" s="57">
        <f t="shared" si="16"/>
        <v>-13.157208893443814</v>
      </c>
      <c r="Y135" s="57" t="e">
        <f>#REF!*1.41421*SIN(6.28318*$D$14*W135/1000+(3.1416*$U$3/180))</f>
        <v>#REF!</v>
      </c>
      <c r="Z135" s="57" t="e">
        <f t="shared" si="22"/>
        <v>#REF!</v>
      </c>
      <c r="AA135" s="57" t="e">
        <f>#REF!*#REF!*COS(3.1416*($U$3)/180)</f>
        <v>#REF!</v>
      </c>
    </row>
    <row r="136" spans="2:27" ht="12.75">
      <c r="B136" s="57"/>
      <c r="C136" s="57">
        <v>300</v>
      </c>
      <c r="D136" s="57">
        <f t="shared" si="14"/>
        <v>7.1420625617421685</v>
      </c>
      <c r="E136" s="57"/>
      <c r="F136" s="57">
        <f t="shared" si="17"/>
        <v>1.4001557552249575</v>
      </c>
      <c r="G136" s="57"/>
      <c r="H136" s="57"/>
      <c r="I136" s="57">
        <f t="shared" si="18"/>
        <v>1.4001557552249575</v>
      </c>
      <c r="J136" s="57">
        <f t="shared" si="19"/>
        <v>300</v>
      </c>
      <c r="K136" s="57"/>
      <c r="L136" s="57">
        <f t="shared" si="23"/>
        <v>7.1420625617421685</v>
      </c>
      <c r="M136" s="64">
        <f t="shared" si="20"/>
        <v>300</v>
      </c>
      <c r="N136" s="57"/>
      <c r="O136" s="57"/>
      <c r="P136" s="65"/>
      <c r="Q136" s="57"/>
      <c r="R136" s="57"/>
      <c r="S136" s="66">
        <f t="shared" si="24"/>
        <v>13.194678</v>
      </c>
      <c r="T136" s="66">
        <f t="shared" si="21"/>
        <v>6.171925146891819</v>
      </c>
      <c r="U136" s="57"/>
      <c r="V136" s="57"/>
      <c r="W136" s="57">
        <v>4</v>
      </c>
      <c r="X136" s="57">
        <f t="shared" si="16"/>
        <v>-12.796213096451922</v>
      </c>
      <c r="Y136" s="57" t="e">
        <f>#REF!*1.41421*SIN(6.28318*$D$14*W136/1000+(3.1416*$U$3/180))</f>
        <v>#REF!</v>
      </c>
      <c r="Z136" s="57" t="e">
        <f>X136*Y136</f>
        <v>#REF!</v>
      </c>
      <c r="AA136" s="57" t="e">
        <f>#REF!*#REF!*COS(3.1416*($U$3)/180)</f>
        <v>#REF!</v>
      </c>
    </row>
    <row r="137" spans="2:27" ht="12.75">
      <c r="B137" s="57"/>
      <c r="C137" s="57">
        <v>305</v>
      </c>
      <c r="D137" s="57">
        <f t="shared" si="14"/>
        <v>7.458018083748072</v>
      </c>
      <c r="E137" s="57"/>
      <c r="F137" s="57">
        <f t="shared" si="17"/>
        <v>1.340838797614505</v>
      </c>
      <c r="G137" s="57"/>
      <c r="H137" s="57"/>
      <c r="I137" s="57">
        <f t="shared" si="18"/>
        <v>1.340838797614505</v>
      </c>
      <c r="J137" s="57">
        <f t="shared" si="19"/>
        <v>305</v>
      </c>
      <c r="K137" s="57"/>
      <c r="L137" s="57">
        <f t="shared" si="23"/>
        <v>7.458018083748072</v>
      </c>
      <c r="M137" s="64">
        <f t="shared" si="20"/>
        <v>305</v>
      </c>
      <c r="N137" s="57"/>
      <c r="O137" s="57"/>
      <c r="P137" s="65"/>
      <c r="Q137" s="57"/>
      <c r="R137" s="57"/>
      <c r="S137" s="66">
        <f t="shared" si="24"/>
        <v>13.4145893</v>
      </c>
      <c r="T137" s="66">
        <f t="shared" si="21"/>
        <v>6.0707460461231</v>
      </c>
      <c r="U137" s="57"/>
      <c r="V137" s="57"/>
      <c r="W137" s="57"/>
      <c r="X137" s="57"/>
      <c r="Y137" s="57"/>
      <c r="Z137" s="57"/>
      <c r="AA137" s="57"/>
    </row>
    <row r="138" spans="2:27" ht="12.75">
      <c r="B138" s="57"/>
      <c r="C138" s="57">
        <v>310</v>
      </c>
      <c r="D138" s="57">
        <f t="shared" si="14"/>
        <v>7.771176508007894</v>
      </c>
      <c r="E138" s="57"/>
      <c r="F138" s="57">
        <f t="shared" si="17"/>
        <v>1.286806442974933</v>
      </c>
      <c r="G138" s="57"/>
      <c r="H138" s="57"/>
      <c r="I138" s="57">
        <f t="shared" si="18"/>
        <v>1.286806442974933</v>
      </c>
      <c r="J138" s="57">
        <f t="shared" si="19"/>
        <v>310</v>
      </c>
      <c r="K138" s="57"/>
      <c r="L138" s="57">
        <f t="shared" si="23"/>
        <v>7.771176508007894</v>
      </c>
      <c r="M138" s="64">
        <f t="shared" si="20"/>
        <v>310</v>
      </c>
      <c r="N138" s="57"/>
      <c r="O138" s="57"/>
      <c r="P138" s="65"/>
      <c r="Q138" s="57"/>
      <c r="R138" s="57"/>
      <c r="S138" s="66">
        <f t="shared" si="24"/>
        <v>13.634500599999999</v>
      </c>
      <c r="T138" s="66">
        <f t="shared" si="21"/>
        <v>5.972830787314662</v>
      </c>
      <c r="U138" s="57"/>
      <c r="V138" s="57"/>
      <c r="W138" s="57"/>
      <c r="X138" s="57"/>
      <c r="Y138" s="57"/>
      <c r="Z138" s="57"/>
      <c r="AA138" s="57"/>
    </row>
    <row r="139" spans="2:27" ht="12.75">
      <c r="B139" s="57"/>
      <c r="C139" s="57">
        <v>315</v>
      </c>
      <c r="D139" s="57">
        <f t="shared" si="14"/>
        <v>8.08163131664303</v>
      </c>
      <c r="E139" s="57"/>
      <c r="F139" s="57">
        <f t="shared" si="17"/>
        <v>1.2373739419919279</v>
      </c>
      <c r="G139" s="57"/>
      <c r="H139" s="57"/>
      <c r="I139" s="57">
        <f t="shared" si="18"/>
        <v>1.2373739419919279</v>
      </c>
      <c r="J139" s="57">
        <f t="shared" si="19"/>
        <v>315</v>
      </c>
      <c r="K139" s="57"/>
      <c r="L139" s="57">
        <f t="shared" si="23"/>
        <v>8.08163131664303</v>
      </c>
      <c r="M139" s="64">
        <f t="shared" si="20"/>
        <v>315</v>
      </c>
      <c r="N139" s="57"/>
      <c r="O139" s="57"/>
      <c r="P139" s="65"/>
      <c r="Q139" s="57"/>
      <c r="R139" s="57"/>
      <c r="S139" s="66">
        <f t="shared" si="24"/>
        <v>13.854411899999999</v>
      </c>
      <c r="T139" s="66">
        <f t="shared" si="21"/>
        <v>5.878023949420779</v>
      </c>
      <c r="U139" s="57"/>
      <c r="V139" s="57"/>
      <c r="W139" s="57"/>
      <c r="X139" s="57"/>
      <c r="Y139" s="57"/>
      <c r="Z139" s="57"/>
      <c r="AA139" s="57"/>
    </row>
    <row r="140" spans="2:27" ht="12.75">
      <c r="B140" s="57"/>
      <c r="C140" s="57">
        <v>320</v>
      </c>
      <c r="D140" s="57">
        <f t="shared" si="14"/>
        <v>8.389476777550403</v>
      </c>
      <c r="E140" s="57"/>
      <c r="F140" s="57">
        <f t="shared" si="17"/>
        <v>1.1919694475773785</v>
      </c>
      <c r="G140" s="57"/>
      <c r="H140" s="57"/>
      <c r="I140" s="57">
        <f t="shared" si="18"/>
        <v>1.1919694475773785</v>
      </c>
      <c r="J140" s="57">
        <f t="shared" si="19"/>
        <v>320</v>
      </c>
      <c r="K140" s="57"/>
      <c r="L140" s="57">
        <f t="shared" si="23"/>
        <v>8.389476777550403</v>
      </c>
      <c r="M140" s="64">
        <f t="shared" si="20"/>
        <v>320</v>
      </c>
      <c r="N140" s="57"/>
      <c r="O140" s="57"/>
      <c r="P140" s="65"/>
      <c r="Q140" s="57"/>
      <c r="R140" s="57"/>
      <c r="S140" s="66">
        <f t="shared" si="24"/>
        <v>14.0743232</v>
      </c>
      <c r="T140" s="66">
        <f t="shared" si="21"/>
        <v>5.786179825211079</v>
      </c>
      <c r="U140" s="57"/>
      <c r="V140" s="57"/>
      <c r="W140" s="57"/>
      <c r="X140" s="57"/>
      <c r="Y140" s="57"/>
      <c r="Z140" s="57"/>
      <c r="AA140" s="57"/>
    </row>
    <row r="141" spans="2:27" ht="12.75">
      <c r="B141" s="57"/>
      <c r="C141" s="57">
        <v>325</v>
      </c>
      <c r="D141" s="57">
        <f t="shared" si="14"/>
        <v>8.694806563381348</v>
      </c>
      <c r="E141" s="57"/>
      <c r="F141" s="57">
        <f t="shared" si="17"/>
        <v>1.150111842869</v>
      </c>
      <c r="G141" s="57"/>
      <c r="H141" s="57"/>
      <c r="I141" s="57">
        <f t="shared" si="18"/>
        <v>1.150111842869</v>
      </c>
      <c r="J141" s="57">
        <f t="shared" si="19"/>
        <v>325</v>
      </c>
      <c r="K141" s="57"/>
      <c r="L141" s="57">
        <f t="shared" si="23"/>
        <v>8.694806563381348</v>
      </c>
      <c r="M141" s="64">
        <f t="shared" si="20"/>
        <v>325</v>
      </c>
      <c r="N141" s="57"/>
      <c r="O141" s="57"/>
      <c r="P141" s="65"/>
      <c r="Q141" s="57"/>
      <c r="R141" s="57"/>
      <c r="S141" s="66">
        <f t="shared" si="24"/>
        <v>14.2942345</v>
      </c>
      <c r="T141" s="66">
        <f t="shared" si="21"/>
        <v>5.697161674053985</v>
      </c>
      <c r="U141" s="57"/>
      <c r="V141" s="57"/>
      <c r="W141" s="57"/>
      <c r="X141" s="57"/>
      <c r="Y141" s="57"/>
      <c r="Z141" s="57"/>
      <c r="AA141" s="57"/>
    </row>
    <row r="142" spans="2:27" ht="12.75">
      <c r="B142" s="57"/>
      <c r="C142" s="57">
        <v>330</v>
      </c>
      <c r="D142" s="57">
        <f t="shared" si="14"/>
        <v>8.997712798407516</v>
      </c>
      <c r="E142" s="57"/>
      <c r="F142" s="57">
        <f t="shared" si="17"/>
        <v>1.111393553456149</v>
      </c>
      <c r="G142" s="57"/>
      <c r="H142" s="57"/>
      <c r="I142" s="57">
        <f t="shared" si="18"/>
        <v>1.111393553456149</v>
      </c>
      <c r="J142" s="57">
        <f t="shared" si="19"/>
        <v>330</v>
      </c>
      <c r="K142" s="57"/>
      <c r="L142" s="57">
        <f t="shared" si="23"/>
        <v>8.997712798407516</v>
      </c>
      <c r="M142" s="64">
        <f t="shared" si="20"/>
        <v>330</v>
      </c>
      <c r="N142" s="57"/>
      <c r="O142" s="57"/>
      <c r="P142" s="65"/>
      <c r="Q142" s="57"/>
      <c r="R142" s="57"/>
      <c r="S142" s="66">
        <f t="shared" si="24"/>
        <v>14.5141458</v>
      </c>
      <c r="T142" s="66">
        <f t="shared" si="21"/>
        <v>5.610841042628926</v>
      </c>
      <c r="U142" s="57"/>
      <c r="V142" s="57"/>
      <c r="W142" s="57"/>
      <c r="X142" s="57"/>
      <c r="Y142" s="57"/>
      <c r="Z142" s="57"/>
      <c r="AA142" s="57"/>
    </row>
    <row r="143" spans="2:27" ht="12.75">
      <c r="B143" s="57"/>
      <c r="C143" s="57">
        <v>335</v>
      </c>
      <c r="D143" s="57">
        <f t="shared" si="14"/>
        <v>9.298285411079824</v>
      </c>
      <c r="E143" s="57"/>
      <c r="F143" s="57">
        <f t="shared" si="17"/>
        <v>1.07546709505002</v>
      </c>
      <c r="G143" s="57"/>
      <c r="H143" s="57"/>
      <c r="I143" s="57">
        <f t="shared" si="18"/>
        <v>1.07546709505002</v>
      </c>
      <c r="J143" s="57">
        <f t="shared" si="19"/>
        <v>335</v>
      </c>
      <c r="K143" s="57"/>
      <c r="L143" s="57">
        <f t="shared" si="23"/>
        <v>9.298285411079824</v>
      </c>
      <c r="M143" s="64">
        <f t="shared" si="20"/>
        <v>335</v>
      </c>
      <c r="N143" s="57"/>
      <c r="O143" s="57"/>
      <c r="P143" s="65"/>
      <c r="Q143" s="57"/>
      <c r="R143" s="57"/>
      <c r="S143" s="66">
        <f t="shared" si="24"/>
        <v>14.7340571</v>
      </c>
      <c r="T143" s="66">
        <f t="shared" si="21"/>
        <v>5.527097146470284</v>
      </c>
      <c r="U143" s="57"/>
      <c r="V143" s="57"/>
      <c r="W143" s="57"/>
      <c r="X143" s="57"/>
      <c r="Y143" s="57"/>
      <c r="Z143" s="57"/>
      <c r="AA143" s="57"/>
    </row>
    <row r="144" spans="2:27" ht="12.75">
      <c r="B144" s="57"/>
      <c r="C144" s="57">
        <v>340</v>
      </c>
      <c r="D144" s="57">
        <f aca="true" t="shared" si="25" ref="D144:D176">(($C$14^2+(S144-T144)^2))^(1/2)</f>
        <v>9.596611706279251</v>
      </c>
      <c r="E144" s="57"/>
      <c r="F144" s="57">
        <f t="shared" si="17"/>
        <v>1.0420344498732614</v>
      </c>
      <c r="G144" s="57"/>
      <c r="H144" s="57"/>
      <c r="I144" s="57">
        <f t="shared" si="18"/>
        <v>1.0420344498732614</v>
      </c>
      <c r="J144" s="57">
        <f t="shared" si="19"/>
        <v>340</v>
      </c>
      <c r="K144" s="57"/>
      <c r="L144" s="57">
        <f t="shared" si="23"/>
        <v>9.596611706279251</v>
      </c>
      <c r="M144" s="64">
        <f t="shared" si="20"/>
        <v>340</v>
      </c>
      <c r="N144" s="57"/>
      <c r="O144" s="57"/>
      <c r="P144" s="65"/>
      <c r="Q144" s="57"/>
      <c r="R144" s="57"/>
      <c r="S144" s="66">
        <f t="shared" si="24"/>
        <v>14.953968399999999</v>
      </c>
      <c r="T144" s="66">
        <f t="shared" si="21"/>
        <v>5.445816306081015</v>
      </c>
      <c r="U144" s="57"/>
      <c r="V144" s="57"/>
      <c r="W144" s="57"/>
      <c r="X144" s="57"/>
      <c r="Y144" s="57"/>
      <c r="Z144" s="57"/>
      <c r="AA144" s="57"/>
    </row>
    <row r="145" spans="2:27" ht="12.75">
      <c r="B145" s="57"/>
      <c r="C145" s="57">
        <v>345</v>
      </c>
      <c r="D145" s="57">
        <f t="shared" si="25"/>
        <v>9.892776096077561</v>
      </c>
      <c r="E145" s="57"/>
      <c r="F145" s="57">
        <f t="shared" si="17"/>
        <v>1.0108386061587862</v>
      </c>
      <c r="G145" s="57"/>
      <c r="H145" s="57"/>
      <c r="I145" s="57">
        <f t="shared" si="18"/>
        <v>1.0108386061587862</v>
      </c>
      <c r="J145" s="57">
        <f t="shared" si="19"/>
        <v>345</v>
      </c>
      <c r="K145" s="57"/>
      <c r="L145" s="57">
        <f t="shared" si="23"/>
        <v>9.892776096077561</v>
      </c>
      <c r="M145" s="64">
        <f t="shared" si="20"/>
        <v>345</v>
      </c>
      <c r="N145" s="57"/>
      <c r="O145" s="57"/>
      <c r="P145" s="65"/>
      <c r="Q145" s="57"/>
      <c r="R145" s="57"/>
      <c r="S145" s="66">
        <f t="shared" si="24"/>
        <v>15.173879699999999</v>
      </c>
      <c r="T145" s="66">
        <f t="shared" si="21"/>
        <v>5.366891432079842</v>
      </c>
      <c r="U145" s="57"/>
      <c r="V145" s="57"/>
      <c r="W145" s="57"/>
      <c r="X145" s="57"/>
      <c r="Y145" s="57"/>
      <c r="Z145" s="57"/>
      <c r="AA145" s="57"/>
    </row>
    <row r="146" spans="2:27" ht="12.75">
      <c r="B146" s="57"/>
      <c r="C146" s="57">
        <v>350</v>
      </c>
      <c r="D146" s="57">
        <f t="shared" si="25"/>
        <v>10.186859945069997</v>
      </c>
      <c r="E146" s="57"/>
      <c r="F146" s="57">
        <f t="shared" si="17"/>
        <v>0.9816567670432703</v>
      </c>
      <c r="G146" s="57"/>
      <c r="H146" s="57"/>
      <c r="I146" s="57">
        <f t="shared" si="18"/>
        <v>0.9816567670432703</v>
      </c>
      <c r="J146" s="57">
        <f t="shared" si="19"/>
        <v>350</v>
      </c>
      <c r="K146" s="57"/>
      <c r="L146" s="57">
        <f t="shared" si="23"/>
        <v>10.186859945069997</v>
      </c>
      <c r="M146" s="64">
        <f t="shared" si="20"/>
        <v>350</v>
      </c>
      <c r="N146" s="57"/>
      <c r="O146" s="57"/>
      <c r="P146" s="65"/>
      <c r="Q146" s="57"/>
      <c r="R146" s="57"/>
      <c r="S146" s="66">
        <f t="shared" si="24"/>
        <v>15.393790999999998</v>
      </c>
      <c r="T146" s="66">
        <f t="shared" si="21"/>
        <v>5.290221554478702</v>
      </c>
      <c r="U146" s="57"/>
      <c r="V146" s="57"/>
      <c r="W146" s="57"/>
      <c r="X146" s="57"/>
      <c r="Y146" s="57"/>
      <c r="Z146" s="57"/>
      <c r="AA146" s="57"/>
    </row>
    <row r="147" spans="2:27" ht="12.75">
      <c r="B147" s="57"/>
      <c r="C147" s="57">
        <v>355</v>
      </c>
      <c r="D147" s="57">
        <f t="shared" si="25"/>
        <v>10.478941498465703</v>
      </c>
      <c r="E147" s="57"/>
      <c r="F147" s="57">
        <f t="shared" si="17"/>
        <v>0.9542948590240886</v>
      </c>
      <c r="G147" s="57"/>
      <c r="H147" s="57"/>
      <c r="I147" s="57">
        <f t="shared" si="18"/>
        <v>0.9542948590240886</v>
      </c>
      <c r="J147" s="57">
        <f t="shared" si="19"/>
        <v>355</v>
      </c>
      <c r="K147" s="57"/>
      <c r="L147" s="57">
        <f t="shared" si="23"/>
        <v>10.478941498465703</v>
      </c>
      <c r="M147" s="64">
        <f t="shared" si="20"/>
        <v>355</v>
      </c>
      <c r="N147" s="57"/>
      <c r="O147" s="57"/>
      <c r="P147" s="65"/>
      <c r="Q147" s="57"/>
      <c r="R147" s="57"/>
      <c r="S147" s="66">
        <f t="shared" si="24"/>
        <v>15.613702299999998</v>
      </c>
      <c r="T147" s="66">
        <f t="shared" si="21"/>
        <v>5.215711391739564</v>
      </c>
      <c r="U147" s="57"/>
      <c r="V147" s="57"/>
      <c r="W147" s="57"/>
      <c r="X147" s="57"/>
      <c r="Y147" s="57"/>
      <c r="Z147" s="57"/>
      <c r="AA147" s="57"/>
    </row>
    <row r="148" spans="2:27" ht="12.75">
      <c r="B148" s="57"/>
      <c r="C148" s="57">
        <v>360</v>
      </c>
      <c r="D148" s="57">
        <f t="shared" si="25"/>
        <v>10.76909586973836</v>
      </c>
      <c r="E148" s="57"/>
      <c r="F148" s="57">
        <f t="shared" si="17"/>
        <v>0.9285830603570395</v>
      </c>
      <c r="G148" s="57"/>
      <c r="H148" s="57"/>
      <c r="I148" s="57">
        <f t="shared" si="18"/>
        <v>0.9285830603570395</v>
      </c>
      <c r="J148" s="57">
        <f t="shared" si="19"/>
        <v>360</v>
      </c>
      <c r="K148" s="57"/>
      <c r="L148" s="57">
        <f t="shared" si="23"/>
        <v>10.76909586973836</v>
      </c>
      <c r="M148" s="64">
        <f t="shared" si="20"/>
        <v>360</v>
      </c>
      <c r="N148" s="57"/>
      <c r="O148" s="57"/>
      <c r="P148" s="65"/>
      <c r="Q148" s="57"/>
      <c r="R148" s="57"/>
      <c r="S148" s="66">
        <f t="shared" si="24"/>
        <v>15.833613599999998</v>
      </c>
      <c r="T148" s="66">
        <f t="shared" si="21"/>
        <v>5.143270955743182</v>
      </c>
      <c r="U148" s="57"/>
      <c r="V148" s="57"/>
      <c r="W148" s="57"/>
      <c r="X148" s="57"/>
      <c r="Y148" s="57"/>
      <c r="Z148" s="57"/>
      <c r="AA148" s="57"/>
    </row>
    <row r="149" spans="2:27" ht="12.75">
      <c r="B149" s="57"/>
      <c r="C149" s="57">
        <v>365</v>
      </c>
      <c r="D149" s="57">
        <f t="shared" si="25"/>
        <v>11.057395070824008</v>
      </c>
      <c r="E149" s="57"/>
      <c r="F149" s="57">
        <f t="shared" si="17"/>
        <v>0.9043721361087979</v>
      </c>
      <c r="G149" s="57"/>
      <c r="H149" s="57"/>
      <c r="I149" s="57">
        <f t="shared" si="18"/>
        <v>0.9043721361087979</v>
      </c>
      <c r="J149" s="57">
        <f t="shared" si="19"/>
        <v>365</v>
      </c>
      <c r="K149" s="57"/>
      <c r="L149" s="57">
        <f t="shared" si="23"/>
        <v>11.057395070824008</v>
      </c>
      <c r="M149" s="64">
        <f t="shared" si="20"/>
        <v>365</v>
      </c>
      <c r="N149" s="57"/>
      <c r="O149" s="57"/>
      <c r="P149" s="65"/>
      <c r="Q149" s="57"/>
      <c r="R149" s="57"/>
      <c r="S149" s="66">
        <f t="shared" si="24"/>
        <v>16.0535249</v>
      </c>
      <c r="T149" s="66">
        <f t="shared" si="21"/>
        <v>5.0728151892261515</v>
      </c>
      <c r="U149" s="57"/>
      <c r="V149" s="57"/>
      <c r="W149" s="57"/>
      <c r="X149" s="57"/>
      <c r="Y149" s="57"/>
      <c r="Z149" s="57"/>
      <c r="AA149" s="57"/>
    </row>
    <row r="150" spans="2:27" ht="12.75">
      <c r="B150" s="57"/>
      <c r="C150" s="57">
        <v>370</v>
      </c>
      <c r="D150" s="57">
        <f t="shared" si="25"/>
        <v>11.343908072331285</v>
      </c>
      <c r="E150" s="57"/>
      <c r="F150" s="57">
        <f t="shared" si="17"/>
        <v>0.8815304158177034</v>
      </c>
      <c r="G150" s="57"/>
      <c r="H150" s="57"/>
      <c r="I150" s="57">
        <f t="shared" si="18"/>
        <v>0.8815304158177034</v>
      </c>
      <c r="J150" s="57">
        <f t="shared" si="19"/>
        <v>370</v>
      </c>
      <c r="K150" s="57"/>
      <c r="L150" s="57">
        <f t="shared" si="23"/>
        <v>11.343908072331285</v>
      </c>
      <c r="M150" s="64">
        <f t="shared" si="20"/>
        <v>370</v>
      </c>
      <c r="N150" s="57"/>
      <c r="O150" s="57"/>
      <c r="P150" s="65"/>
      <c r="Q150" s="57"/>
      <c r="R150" s="57"/>
      <c r="S150" s="66">
        <f t="shared" si="24"/>
        <v>16.2734362</v>
      </c>
      <c r="T150" s="66">
        <f t="shared" si="21"/>
        <v>5.004263632614988</v>
      </c>
      <c r="U150" s="57"/>
      <c r="V150" s="57"/>
      <c r="W150" s="57"/>
      <c r="X150" s="57"/>
      <c r="Y150" s="57"/>
      <c r="Z150" s="57"/>
      <c r="AA150" s="57"/>
    </row>
    <row r="151" spans="2:27" ht="12.75">
      <c r="B151" s="57"/>
      <c r="C151" s="57">
        <v>375</v>
      </c>
      <c r="D151" s="57">
        <f t="shared" si="25"/>
        <v>11.62870088449826</v>
      </c>
      <c r="E151" s="57"/>
      <c r="F151" s="57">
        <f t="shared" si="17"/>
        <v>0.8599412865912294</v>
      </c>
      <c r="G151" s="57"/>
      <c r="H151" s="57"/>
      <c r="I151" s="57">
        <f t="shared" si="18"/>
        <v>0.8599412865912294</v>
      </c>
      <c r="J151" s="57">
        <f t="shared" si="19"/>
        <v>375</v>
      </c>
      <c r="K151" s="57"/>
      <c r="L151" s="57">
        <f t="shared" si="23"/>
        <v>11.62870088449826</v>
      </c>
      <c r="M151" s="64">
        <f t="shared" si="20"/>
        <v>375</v>
      </c>
      <c r="N151" s="57"/>
      <c r="O151" s="57"/>
      <c r="P151" s="65"/>
      <c r="Q151" s="57"/>
      <c r="R151" s="57"/>
      <c r="S151" s="66">
        <f t="shared" si="24"/>
        <v>16.493347500000002</v>
      </c>
      <c r="T151" s="66">
        <f t="shared" si="21"/>
        <v>4.937540117513454</v>
      </c>
      <c r="U151" s="57"/>
      <c r="V151" s="57"/>
      <c r="W151" s="57"/>
      <c r="X151" s="57"/>
      <c r="Y151" s="57"/>
      <c r="Z151" s="57"/>
      <c r="AA151" s="57"/>
    </row>
    <row r="152" spans="2:27" ht="12.75">
      <c r="B152" s="57"/>
      <c r="C152" s="57">
        <v>380</v>
      </c>
      <c r="D152" s="57">
        <f t="shared" si="25"/>
        <v>11.911836652032916</v>
      </c>
      <c r="E152" s="57"/>
      <c r="F152" s="57">
        <f t="shared" si="17"/>
        <v>0.8395011023168594</v>
      </c>
      <c r="G152" s="57"/>
      <c r="H152" s="57"/>
      <c r="I152" s="57">
        <f t="shared" si="18"/>
        <v>0.8395011023168594</v>
      </c>
      <c r="J152" s="57">
        <f t="shared" si="19"/>
        <v>380</v>
      </c>
      <c r="K152" s="57"/>
      <c r="L152" s="57">
        <f t="shared" si="23"/>
        <v>11.911836652032916</v>
      </c>
      <c r="M152" s="64">
        <f t="shared" si="20"/>
        <v>380</v>
      </c>
      <c r="N152" s="57"/>
      <c r="O152" s="57"/>
      <c r="P152" s="65"/>
      <c r="Q152" s="57"/>
      <c r="R152" s="57"/>
      <c r="S152" s="66">
        <f t="shared" si="24"/>
        <v>16.713258800000002</v>
      </c>
      <c r="T152" s="66">
        <f t="shared" si="21"/>
        <v>4.872572484388278</v>
      </c>
      <c r="U152" s="57"/>
      <c r="V152" s="57"/>
      <c r="W152" s="57"/>
      <c r="X152" s="57"/>
      <c r="Y152" s="57"/>
      <c r="Z152" s="57"/>
      <c r="AA152" s="57"/>
    </row>
    <row r="153" spans="2:27" ht="12.75">
      <c r="B153" s="57"/>
      <c r="C153" s="57">
        <v>385</v>
      </c>
      <c r="D153" s="57">
        <f t="shared" si="25"/>
        <v>12.193375757752188</v>
      </c>
      <c r="E153" s="57"/>
      <c r="F153" s="57">
        <f t="shared" si="17"/>
        <v>0.8201174308634175</v>
      </c>
      <c r="G153" s="57"/>
      <c r="H153" s="57"/>
      <c r="I153" s="57">
        <f t="shared" si="18"/>
        <v>0.8201174308634175</v>
      </c>
      <c r="J153" s="57">
        <f t="shared" si="19"/>
        <v>385</v>
      </c>
      <c r="K153" s="57"/>
      <c r="L153" s="57">
        <f t="shared" si="23"/>
        <v>12.193375757752188</v>
      </c>
      <c r="M153" s="64">
        <f t="shared" si="20"/>
        <v>385</v>
      </c>
      <c r="N153" s="57"/>
      <c r="O153" s="57"/>
      <c r="P153" s="65"/>
      <c r="Q153" s="57"/>
      <c r="R153" s="57"/>
      <c r="S153" s="66">
        <f t="shared" si="24"/>
        <v>16.9331701</v>
      </c>
      <c r="T153" s="66">
        <f t="shared" si="21"/>
        <v>4.809292322253365</v>
      </c>
      <c r="U153" s="57"/>
      <c r="V153" s="57"/>
      <c r="W153" s="57"/>
      <c r="X153" s="57"/>
      <c r="Y153" s="57"/>
      <c r="Z153" s="57"/>
      <c r="AA153" s="57"/>
    </row>
    <row r="154" spans="2:27" ht="12.75">
      <c r="B154" s="57"/>
      <c r="C154" s="57">
        <v>390</v>
      </c>
      <c r="D154" s="57">
        <f t="shared" si="25"/>
        <v>12.473375931256518</v>
      </c>
      <c r="E154" s="57"/>
      <c r="F154" s="57">
        <f t="shared" si="17"/>
        <v>0.8017075774122555</v>
      </c>
      <c r="G154" s="57"/>
      <c r="H154" s="57"/>
      <c r="I154" s="57">
        <f t="shared" si="18"/>
        <v>0.8017075774122555</v>
      </c>
      <c r="J154" s="57">
        <f t="shared" si="19"/>
        <v>390</v>
      </c>
      <c r="K154" s="57"/>
      <c r="L154" s="57">
        <f t="shared" si="23"/>
        <v>12.473375931256518</v>
      </c>
      <c r="M154" s="64">
        <f t="shared" si="20"/>
        <v>390</v>
      </c>
      <c r="N154" s="57"/>
      <c r="O154" s="57"/>
      <c r="P154" s="65"/>
      <c r="Q154" s="57"/>
      <c r="R154" s="57"/>
      <c r="S154" s="66">
        <f t="shared" si="24"/>
        <v>17.1530814</v>
      </c>
      <c r="T154" s="66">
        <f t="shared" si="21"/>
        <v>4.747634728378322</v>
      </c>
      <c r="U154" s="57"/>
      <c r="V154" s="57"/>
      <c r="W154" s="57"/>
      <c r="X154" s="57"/>
      <c r="Y154" s="57"/>
      <c r="Z154" s="57"/>
      <c r="AA154" s="57"/>
    </row>
    <row r="155" spans="2:27" ht="12.75">
      <c r="B155" s="57"/>
      <c r="C155" s="57">
        <v>395</v>
      </c>
      <c r="D155" s="57">
        <f t="shared" si="25"/>
        <v>12.751892359865204</v>
      </c>
      <c r="E155" s="57"/>
      <c r="F155" s="57">
        <f t="shared" si="17"/>
        <v>0.7841973346225537</v>
      </c>
      <c r="G155" s="57"/>
      <c r="H155" s="57"/>
      <c r="I155" s="57">
        <f t="shared" si="18"/>
        <v>0.7841973346225537</v>
      </c>
      <c r="J155" s="57">
        <f t="shared" si="19"/>
        <v>395</v>
      </c>
      <c r="K155" s="57"/>
      <c r="L155" s="57">
        <f t="shared" si="23"/>
        <v>12.751892359865204</v>
      </c>
      <c r="M155" s="64">
        <f t="shared" si="20"/>
        <v>395</v>
      </c>
      <c r="N155" s="57"/>
      <c r="O155" s="57"/>
      <c r="P155" s="65"/>
      <c r="Q155" s="57"/>
      <c r="R155" s="57"/>
      <c r="S155" s="66">
        <f t="shared" si="24"/>
        <v>17.3729927</v>
      </c>
      <c r="T155" s="66">
        <f t="shared" si="21"/>
        <v>4.687538086246951</v>
      </c>
      <c r="U155" s="57"/>
      <c r="V155" s="57"/>
      <c r="W155" s="57"/>
      <c r="X155" s="57"/>
      <c r="Y155" s="57"/>
      <c r="Z155" s="57"/>
      <c r="AA155" s="57"/>
    </row>
    <row r="156" spans="2:27" ht="12.75">
      <c r="B156" s="57"/>
      <c r="C156" s="57">
        <v>400</v>
      </c>
      <c r="D156" s="57">
        <f t="shared" si="25"/>
        <v>13.028977799778866</v>
      </c>
      <c r="E156" s="57"/>
      <c r="F156" s="57">
        <f t="shared" si="17"/>
        <v>0.7675199201099049</v>
      </c>
      <c r="G156" s="57"/>
      <c r="H156" s="57"/>
      <c r="I156" s="57">
        <f t="shared" si="18"/>
        <v>0.7675199201099049</v>
      </c>
      <c r="J156" s="57">
        <f t="shared" si="19"/>
        <v>400</v>
      </c>
      <c r="K156" s="57"/>
      <c r="L156" s="57">
        <f t="shared" si="23"/>
        <v>13.028977799778866</v>
      </c>
      <c r="M156" s="64">
        <f t="shared" si="20"/>
        <v>400</v>
      </c>
      <c r="N156" s="57"/>
      <c r="O156" s="57"/>
      <c r="P156" s="65"/>
      <c r="Q156" s="57"/>
      <c r="R156" s="57"/>
      <c r="S156" s="66">
        <f t="shared" si="24"/>
        <v>17.592904</v>
      </c>
      <c r="T156" s="66">
        <f t="shared" si="21"/>
        <v>4.628943860168864</v>
      </c>
      <c r="U156" s="57"/>
      <c r="V156" s="57"/>
      <c r="W156" s="57"/>
      <c r="X156" s="57"/>
      <c r="Y156" s="57"/>
      <c r="Z156" s="57"/>
      <c r="AA156" s="57"/>
    </row>
    <row r="157" spans="2:27" ht="12.75">
      <c r="B157" s="57"/>
      <c r="C157" s="57">
        <v>405</v>
      </c>
      <c r="D157" s="57">
        <f t="shared" si="25"/>
        <v>13.30468268599312</v>
      </c>
      <c r="E157" s="57"/>
      <c r="F157" s="57">
        <f t="shared" si="17"/>
        <v>0.7516150693716117</v>
      </c>
      <c r="G157" s="57"/>
      <c r="H157" s="57"/>
      <c r="I157" s="57">
        <f t="shared" si="18"/>
        <v>0.7516150693716117</v>
      </c>
      <c r="J157" s="57">
        <f t="shared" si="19"/>
        <v>405</v>
      </c>
      <c r="K157" s="57"/>
      <c r="L157" s="57">
        <f t="shared" si="23"/>
        <v>13.30468268599312</v>
      </c>
      <c r="M157" s="64">
        <f t="shared" si="20"/>
        <v>405</v>
      </c>
      <c r="N157" s="57"/>
      <c r="O157" s="57"/>
      <c r="P157" s="65"/>
      <c r="Q157" s="57"/>
      <c r="R157" s="57"/>
      <c r="S157" s="66">
        <f t="shared" si="24"/>
        <v>17.8128153</v>
      </c>
      <c r="T157" s="66">
        <f t="shared" si="21"/>
        <v>4.57179640510505</v>
      </c>
      <c r="U157" s="57"/>
      <c r="V157" s="57"/>
      <c r="W157" s="57"/>
      <c r="X157" s="57"/>
      <c r="Y157" s="57"/>
      <c r="Z157" s="57"/>
      <c r="AA157" s="57"/>
    </row>
    <row r="158" spans="2:27" ht="12.75">
      <c r="B158" s="57"/>
      <c r="C158" s="57">
        <v>410</v>
      </c>
      <c r="D158" s="57">
        <f t="shared" si="25"/>
        <v>13.579055239907856</v>
      </c>
      <c r="E158" s="57"/>
      <c r="F158" s="57">
        <f t="shared" si="17"/>
        <v>0.7364282583232099</v>
      </c>
      <c r="G158" s="57"/>
      <c r="H158" s="57"/>
      <c r="I158" s="57">
        <f t="shared" si="18"/>
        <v>0.7364282583232099</v>
      </c>
      <c r="J158" s="57">
        <f t="shared" si="19"/>
        <v>410</v>
      </c>
      <c r="K158" s="57"/>
      <c r="L158" s="57">
        <f t="shared" si="23"/>
        <v>13.579055239907856</v>
      </c>
      <c r="M158" s="64">
        <f t="shared" si="20"/>
        <v>410</v>
      </c>
      <c r="N158" s="57"/>
      <c r="O158" s="57"/>
      <c r="P158" s="65"/>
      <c r="Q158" s="57"/>
      <c r="R158" s="57"/>
      <c r="S158" s="66">
        <f t="shared" si="24"/>
        <v>18.0327266</v>
      </c>
      <c r="T158" s="66">
        <f t="shared" si="21"/>
        <v>4.5160427904086475</v>
      </c>
      <c r="U158" s="57"/>
      <c r="V158" s="57"/>
      <c r="W158" s="57"/>
      <c r="X158" s="57"/>
      <c r="Y158" s="57"/>
      <c r="Z158" s="57"/>
      <c r="AA158" s="57"/>
    </row>
    <row r="159" spans="2:27" ht="12.75">
      <c r="B159" s="57"/>
      <c r="C159" s="57">
        <v>415</v>
      </c>
      <c r="D159" s="57">
        <f t="shared" si="25"/>
        <v>13.85214157389386</v>
      </c>
      <c r="E159" s="57"/>
      <c r="F159" s="57">
        <f t="shared" si="17"/>
        <v>0.7219100343910926</v>
      </c>
      <c r="G159" s="57"/>
      <c r="H159" s="57"/>
      <c r="I159" s="57">
        <f t="shared" si="18"/>
        <v>0.7219100343910926</v>
      </c>
      <c r="J159" s="57">
        <f t="shared" si="19"/>
        <v>415</v>
      </c>
      <c r="K159" s="57"/>
      <c r="L159" s="57">
        <f t="shared" si="23"/>
        <v>13.85214157389386</v>
      </c>
      <c r="M159" s="64">
        <f t="shared" si="20"/>
        <v>415</v>
      </c>
      <c r="N159" s="57"/>
      <c r="O159" s="57"/>
      <c r="P159" s="65"/>
      <c r="Q159" s="57"/>
      <c r="R159" s="57"/>
      <c r="S159" s="66">
        <f t="shared" si="24"/>
        <v>18.2526379</v>
      </c>
      <c r="T159" s="66">
        <f t="shared" si="21"/>
        <v>4.461632636307338</v>
      </c>
      <c r="U159" s="57"/>
      <c r="V159" s="57"/>
      <c r="W159" s="57"/>
      <c r="X159" s="57"/>
      <c r="Y159" s="57"/>
      <c r="Z159" s="57"/>
      <c r="AA159" s="57"/>
    </row>
    <row r="160" spans="2:27" ht="12.75">
      <c r="B160" s="57"/>
      <c r="C160" s="57">
        <v>420</v>
      </c>
      <c r="D160" s="57">
        <f t="shared" si="25"/>
        <v>14.123985792317798</v>
      </c>
      <c r="E160" s="57"/>
      <c r="F160" s="57">
        <f t="shared" si="17"/>
        <v>0.7080154389166207</v>
      </c>
      <c r="G160" s="57"/>
      <c r="H160" s="57"/>
      <c r="I160" s="57">
        <f t="shared" si="18"/>
        <v>0.7080154389166207</v>
      </c>
      <c r="J160" s="57">
        <f t="shared" si="19"/>
        <v>420</v>
      </c>
      <c r="K160" s="57"/>
      <c r="L160" s="57">
        <f t="shared" si="23"/>
        <v>14.123985792317798</v>
      </c>
      <c r="M160" s="64">
        <f t="shared" si="20"/>
        <v>420</v>
      </c>
      <c r="N160" s="57"/>
      <c r="O160" s="57"/>
      <c r="P160" s="65"/>
      <c r="Q160" s="57"/>
      <c r="R160" s="57"/>
      <c r="S160" s="66">
        <f t="shared" si="24"/>
        <v>18.4725492</v>
      </c>
      <c r="T160" s="66">
        <f t="shared" si="21"/>
        <v>4.408517962065584</v>
      </c>
      <c r="U160" s="57"/>
      <c r="V160" s="57"/>
      <c r="W160" s="57"/>
      <c r="X160" s="57"/>
      <c r="Y160" s="57"/>
      <c r="Z160" s="57"/>
      <c r="AA160" s="57"/>
    </row>
    <row r="161" spans="2:27" ht="12.75">
      <c r="B161" s="57"/>
      <c r="C161" s="57">
        <v>425</v>
      </c>
      <c r="D161" s="57">
        <f t="shared" si="25"/>
        <v>14.394630088707023</v>
      </c>
      <c r="E161" s="57"/>
      <c r="F161" s="57">
        <f t="shared" si="17"/>
        <v>0.6947035066809581</v>
      </c>
      <c r="G161" s="57"/>
      <c r="H161" s="57"/>
      <c r="I161" s="57">
        <f t="shared" si="18"/>
        <v>0.6947035066809581</v>
      </c>
      <c r="J161" s="57">
        <f t="shared" si="19"/>
        <v>425</v>
      </c>
      <c r="K161" s="57"/>
      <c r="L161" s="57">
        <f t="shared" si="23"/>
        <v>14.394630088707023</v>
      </c>
      <c r="M161" s="64">
        <f t="shared" si="20"/>
        <v>425</v>
      </c>
      <c r="N161" s="57"/>
      <c r="O161" s="57"/>
      <c r="P161" s="65"/>
      <c r="Q161" s="57"/>
      <c r="R161" s="57"/>
      <c r="S161" s="66">
        <f t="shared" si="24"/>
        <v>18.6924605</v>
      </c>
      <c r="T161" s="66">
        <f t="shared" si="21"/>
        <v>4.356653044864813</v>
      </c>
      <c r="U161" s="57"/>
      <c r="V161" s="57"/>
      <c r="W161" s="57"/>
      <c r="X161" s="57"/>
      <c r="Y161" s="57"/>
      <c r="Z161" s="57"/>
      <c r="AA161" s="57"/>
    </row>
    <row r="162" spans="2:27" ht="12.75">
      <c r="B162" s="57"/>
      <c r="C162" s="57">
        <v>430</v>
      </c>
      <c r="D162" s="57">
        <f t="shared" si="25"/>
        <v>14.664114838871134</v>
      </c>
      <c r="E162" s="57"/>
      <c r="F162" s="57">
        <f t="shared" si="17"/>
        <v>0.6819368308199785</v>
      </c>
      <c r="G162" s="57"/>
      <c r="H162" s="57"/>
      <c r="I162" s="57">
        <f t="shared" si="18"/>
        <v>0.6819368308199785</v>
      </c>
      <c r="J162" s="57">
        <f t="shared" si="19"/>
        <v>430</v>
      </c>
      <c r="K162" s="57"/>
      <c r="L162" s="57">
        <f t="shared" si="23"/>
        <v>14.664114838871134</v>
      </c>
      <c r="M162" s="64">
        <f t="shared" si="20"/>
        <v>430</v>
      </c>
      <c r="N162" s="57"/>
      <c r="O162" s="57"/>
      <c r="P162" s="65"/>
      <c r="Q162" s="57"/>
      <c r="R162" s="57"/>
      <c r="S162" s="66">
        <f t="shared" si="24"/>
        <v>18.9123718</v>
      </c>
      <c r="T162" s="66">
        <f t="shared" si="21"/>
        <v>4.305994288529176</v>
      </c>
      <c r="U162" s="57"/>
      <c r="V162" s="57"/>
      <c r="W162" s="57"/>
      <c r="X162" s="57"/>
      <c r="Y162" s="57"/>
      <c r="Z162" s="57"/>
      <c r="AA162" s="57"/>
    </row>
    <row r="163" spans="2:27" ht="12.75">
      <c r="B163" s="57"/>
      <c r="C163" s="57">
        <v>435</v>
      </c>
      <c r="D163" s="57">
        <f t="shared" si="25"/>
        <v>14.932478689898474</v>
      </c>
      <c r="E163" s="57"/>
      <c r="F163" s="57">
        <f t="shared" si="17"/>
        <v>0.6696811833901897</v>
      </c>
      <c r="G163" s="57"/>
      <c r="H163" s="57"/>
      <c r="I163" s="57">
        <f t="shared" si="18"/>
        <v>0.6696811833901897</v>
      </c>
      <c r="J163" s="57">
        <f t="shared" si="19"/>
        <v>435</v>
      </c>
      <c r="K163" s="57"/>
      <c r="L163" s="57">
        <f t="shared" si="23"/>
        <v>14.932478689898474</v>
      </c>
      <c r="M163" s="64">
        <f t="shared" si="20"/>
        <v>435</v>
      </c>
      <c r="N163" s="57"/>
      <c r="O163" s="57"/>
      <c r="P163" s="65"/>
      <c r="Q163" s="57"/>
      <c r="R163" s="57"/>
      <c r="S163" s="66">
        <f t="shared" si="24"/>
        <v>19.1322831</v>
      </c>
      <c r="T163" s="66">
        <f t="shared" si="21"/>
        <v>4.256500101304702</v>
      </c>
      <c r="U163" s="57"/>
      <c r="V163" s="57"/>
      <c r="W163" s="57"/>
      <c r="X163" s="57"/>
      <c r="Y163" s="57"/>
      <c r="Z163" s="57"/>
      <c r="AA163" s="57"/>
    </row>
    <row r="164" spans="2:27" ht="12.75">
      <c r="B164" s="57"/>
      <c r="C164" s="57">
        <v>440</v>
      </c>
      <c r="D164" s="57">
        <f t="shared" si="25"/>
        <v>15.199758645020935</v>
      </c>
      <c r="E164" s="57"/>
      <c r="F164" s="57">
        <f t="shared" si="17"/>
        <v>0.6579051834665646</v>
      </c>
      <c r="G164" s="57"/>
      <c r="H164" s="57"/>
      <c r="I164" s="57">
        <f t="shared" si="18"/>
        <v>0.6579051834665646</v>
      </c>
      <c r="J164" s="57">
        <f t="shared" si="19"/>
        <v>440</v>
      </c>
      <c r="K164" s="57"/>
      <c r="L164" s="57">
        <f t="shared" si="23"/>
        <v>15.199758645020935</v>
      </c>
      <c r="M164" s="64">
        <f t="shared" si="20"/>
        <v>440</v>
      </c>
      <c r="N164" s="57"/>
      <c r="O164" s="57"/>
      <c r="P164" s="65"/>
      <c r="Q164" s="57"/>
      <c r="R164" s="57"/>
      <c r="S164" s="66">
        <f t="shared" si="24"/>
        <v>19.352194400000002</v>
      </c>
      <c r="T164" s="66">
        <f t="shared" si="21"/>
        <v>4.208130781971693</v>
      </c>
      <c r="U164" s="57"/>
      <c r="V164" s="57"/>
      <c r="W164" s="57"/>
      <c r="X164" s="57"/>
      <c r="Y164" s="57"/>
      <c r="Z164" s="57"/>
      <c r="AA164" s="57"/>
    </row>
    <row r="165" spans="2:27" ht="12.75">
      <c r="B165" s="57"/>
      <c r="C165" s="57">
        <v>445</v>
      </c>
      <c r="D165" s="57">
        <f t="shared" si="25"/>
        <v>15.465990144395553</v>
      </c>
      <c r="E165" s="57"/>
      <c r="F165" s="57">
        <f t="shared" si="17"/>
        <v>0.6465800059767737</v>
      </c>
      <c r="G165" s="57"/>
      <c r="H165" s="57"/>
      <c r="I165" s="57">
        <f t="shared" si="18"/>
        <v>0.6465800059767737</v>
      </c>
      <c r="J165" s="57">
        <f t="shared" si="19"/>
        <v>445</v>
      </c>
      <c r="K165" s="57"/>
      <c r="L165" s="57">
        <f t="shared" si="23"/>
        <v>15.465990144395553</v>
      </c>
      <c r="M165" s="64">
        <f t="shared" si="20"/>
        <v>445</v>
      </c>
      <c r="N165" s="57"/>
      <c r="O165" s="57"/>
      <c r="P165" s="65"/>
      <c r="Q165" s="57"/>
      <c r="R165" s="57"/>
      <c r="S165" s="66">
        <f t="shared" si="24"/>
        <v>19.5721057</v>
      </c>
      <c r="T165" s="66">
        <f t="shared" si="21"/>
        <v>4.160848413634934</v>
      </c>
      <c r="U165" s="57"/>
      <c r="V165" s="57"/>
      <c r="W165" s="57"/>
      <c r="X165" s="57"/>
      <c r="Y165" s="57"/>
      <c r="Z165" s="57"/>
      <c r="AA165" s="57"/>
    </row>
    <row r="166" spans="2:27" ht="12.75">
      <c r="B166" s="57"/>
      <c r="C166" s="57">
        <v>450</v>
      </c>
      <c r="D166" s="57">
        <f t="shared" si="25"/>
        <v>15.731207141891273</v>
      </c>
      <c r="E166" s="57"/>
      <c r="F166" s="57">
        <f t="shared" si="17"/>
        <v>0.6356791255625001</v>
      </c>
      <c r="G166" s="57"/>
      <c r="H166" s="57"/>
      <c r="I166" s="57">
        <f t="shared" si="18"/>
        <v>0.6356791255625001</v>
      </c>
      <c r="J166" s="57">
        <f t="shared" si="19"/>
        <v>450</v>
      </c>
      <c r="K166" s="57"/>
      <c r="L166" s="57">
        <f t="shared" si="23"/>
        <v>15.731207141891273</v>
      </c>
      <c r="M166" s="64">
        <f t="shared" si="20"/>
        <v>450</v>
      </c>
      <c r="N166" s="57"/>
      <c r="O166" s="57"/>
      <c r="P166" s="65"/>
      <c r="Q166" s="57"/>
      <c r="R166" s="57"/>
      <c r="S166" s="66">
        <f t="shared" si="24"/>
        <v>19.792017</v>
      </c>
      <c r="T166" s="66">
        <f t="shared" si="21"/>
        <v>4.114616764594546</v>
      </c>
      <c r="U166" s="57"/>
      <c r="V166" s="57"/>
      <c r="W166" s="57"/>
      <c r="X166" s="57"/>
      <c r="Y166" s="57"/>
      <c r="Z166" s="57"/>
      <c r="AA166" s="57"/>
    </row>
    <row r="167" spans="2:27" ht="12.75">
      <c r="B167" s="57"/>
      <c r="C167" s="57">
        <v>455</v>
      </c>
      <c r="D167" s="57">
        <f t="shared" si="25"/>
        <v>15.995442177997305</v>
      </c>
      <c r="E167" s="57"/>
      <c r="F167" s="57">
        <f t="shared" si="17"/>
        <v>0.625178090653574</v>
      </c>
      <c r="G167" s="57"/>
      <c r="H167" s="57"/>
      <c r="I167" s="57">
        <f t="shared" si="18"/>
        <v>0.625178090653574</v>
      </c>
      <c r="J167" s="57">
        <f t="shared" si="19"/>
        <v>455</v>
      </c>
      <c r="K167" s="57"/>
      <c r="L167" s="57">
        <f t="shared" si="23"/>
        <v>15.995442177997305</v>
      </c>
      <c r="M167" s="64">
        <f t="shared" si="20"/>
        <v>455</v>
      </c>
      <c r="N167" s="57"/>
      <c r="O167" s="57"/>
      <c r="P167" s="65"/>
      <c r="Q167" s="57"/>
      <c r="R167" s="57"/>
      <c r="S167" s="66">
        <f t="shared" si="24"/>
        <v>20.0119283</v>
      </c>
      <c r="T167" s="66">
        <f t="shared" si="21"/>
        <v>4.069401195752847</v>
      </c>
      <c r="U167" s="57"/>
      <c r="V167" s="57"/>
      <c r="W167" s="57"/>
      <c r="X167" s="57"/>
      <c r="Y167" s="57"/>
      <c r="Z167" s="57"/>
      <c r="AA167" s="57"/>
    </row>
    <row r="168" spans="2:27" ht="12.75">
      <c r="B168" s="57"/>
      <c r="C168" s="57">
        <v>460</v>
      </c>
      <c r="D168" s="57">
        <f t="shared" si="25"/>
        <v>16.258726448988767</v>
      </c>
      <c r="E168" s="57"/>
      <c r="F168" s="57">
        <f t="shared" si="17"/>
        <v>0.6150543236811739</v>
      </c>
      <c r="G168" s="57"/>
      <c r="H168" s="57"/>
      <c r="I168" s="57">
        <f t="shared" si="18"/>
        <v>0.6150543236811739</v>
      </c>
      <c r="J168" s="57">
        <f t="shared" si="19"/>
        <v>460</v>
      </c>
      <c r="K168" s="57"/>
      <c r="L168" s="57">
        <f t="shared" si="23"/>
        <v>16.258726448988767</v>
      </c>
      <c r="M168" s="64">
        <f t="shared" si="20"/>
        <v>460</v>
      </c>
      <c r="N168" s="57"/>
      <c r="O168" s="57"/>
      <c r="P168" s="65"/>
      <c r="Q168" s="57"/>
      <c r="R168" s="57"/>
      <c r="S168" s="66">
        <f t="shared" si="24"/>
        <v>20.2318396</v>
      </c>
      <c r="T168" s="66">
        <f t="shared" si="21"/>
        <v>4.025168574059881</v>
      </c>
      <c r="U168" s="57"/>
      <c r="V168" s="57"/>
      <c r="W168" s="57"/>
      <c r="X168" s="57"/>
      <c r="Y168" s="57"/>
      <c r="Z168" s="57"/>
      <c r="AA168" s="57"/>
    </row>
    <row r="169" spans="2:27" ht="12.75">
      <c r="B169" s="57"/>
      <c r="C169" s="57">
        <v>465</v>
      </c>
      <c r="D169" s="57">
        <f t="shared" si="25"/>
        <v>16.52108987249768</v>
      </c>
      <c r="E169" s="57"/>
      <c r="F169" s="57">
        <f t="shared" si="17"/>
        <v>0.6052869439713415</v>
      </c>
      <c r="G169" s="57"/>
      <c r="H169" s="57"/>
      <c r="I169" s="57">
        <f t="shared" si="18"/>
        <v>0.6052869439713415</v>
      </c>
      <c r="J169" s="57">
        <f t="shared" si="19"/>
        <v>465</v>
      </c>
      <c r="K169" s="57"/>
      <c r="L169" s="57">
        <f t="shared" si="23"/>
        <v>16.52108987249768</v>
      </c>
      <c r="M169" s="64">
        <f t="shared" si="20"/>
        <v>465</v>
      </c>
      <c r="N169" s="57"/>
      <c r="O169" s="57"/>
      <c r="P169" s="65"/>
      <c r="Q169" s="57"/>
      <c r="R169" s="57"/>
      <c r="S169" s="66">
        <f t="shared" si="24"/>
        <v>20.4517509</v>
      </c>
      <c r="T169" s="66">
        <f t="shared" si="21"/>
        <v>3.9818871915431076</v>
      </c>
      <c r="U169" s="57"/>
      <c r="V169" s="57"/>
      <c r="W169" s="57"/>
      <c r="X169" s="57"/>
      <c r="Y169" s="57"/>
      <c r="Z169" s="57"/>
      <c r="AA169" s="57"/>
    </row>
    <row r="170" spans="2:27" ht="12.75">
      <c r="B170" s="57"/>
      <c r="C170" s="57">
        <v>470</v>
      </c>
      <c r="D170" s="57">
        <f t="shared" si="25"/>
        <v>16.78256114964441</v>
      </c>
      <c r="E170" s="57"/>
      <c r="F170" s="57">
        <f t="shared" si="17"/>
        <v>0.5958566103727191</v>
      </c>
      <c r="G170" s="57"/>
      <c r="H170" s="57"/>
      <c r="I170" s="57">
        <f t="shared" si="18"/>
        <v>0.5958566103727191</v>
      </c>
      <c r="J170" s="57">
        <f t="shared" si="19"/>
        <v>470</v>
      </c>
      <c r="K170" s="57"/>
      <c r="L170" s="57">
        <f t="shared" si="23"/>
        <v>16.78256114964441</v>
      </c>
      <c r="M170" s="64">
        <f t="shared" si="20"/>
        <v>470</v>
      </c>
      <c r="N170" s="57"/>
      <c r="O170" s="57"/>
      <c r="P170" s="65"/>
      <c r="Q170" s="57"/>
      <c r="R170" s="57"/>
      <c r="S170" s="66">
        <f t="shared" si="24"/>
        <v>20.6716622</v>
      </c>
      <c r="T170" s="66">
        <f t="shared" si="21"/>
        <v>3.939526689505416</v>
      </c>
      <c r="U170" s="57"/>
      <c r="V170" s="57"/>
      <c r="W170" s="57"/>
      <c r="X170" s="57"/>
      <c r="Y170" s="57"/>
      <c r="Z170" s="57"/>
      <c r="AA170" s="57"/>
    </row>
    <row r="171" spans="2:27" ht="12.75">
      <c r="B171" s="57"/>
      <c r="C171" s="57">
        <v>475</v>
      </c>
      <c r="D171" s="57">
        <f t="shared" si="25"/>
        <v>17.043167823888172</v>
      </c>
      <c r="E171" s="57"/>
      <c r="F171" s="57">
        <f t="shared" si="17"/>
        <v>0.5867453811012602</v>
      </c>
      <c r="G171" s="57"/>
      <c r="H171" s="57"/>
      <c r="I171" s="57">
        <f t="shared" si="18"/>
        <v>0.5867453811012602</v>
      </c>
      <c r="J171" s="57">
        <f t="shared" si="19"/>
        <v>475</v>
      </c>
      <c r="K171" s="57"/>
      <c r="L171" s="57">
        <f t="shared" si="23"/>
        <v>17.043167823888172</v>
      </c>
      <c r="M171" s="64">
        <f t="shared" si="20"/>
        <v>475</v>
      </c>
      <c r="N171" s="57"/>
      <c r="O171" s="57"/>
      <c r="P171" s="65"/>
      <c r="Q171" s="57"/>
      <c r="R171" s="57"/>
      <c r="S171" s="66">
        <f t="shared" si="24"/>
        <v>20.8915735</v>
      </c>
      <c r="T171" s="66">
        <f t="shared" si="21"/>
        <v>3.8980579875106223</v>
      </c>
      <c r="U171" s="57"/>
      <c r="V171" s="57"/>
      <c r="W171" s="57"/>
      <c r="X171" s="57"/>
      <c r="Y171" s="57"/>
      <c r="Z171" s="57"/>
      <c r="AA171" s="57"/>
    </row>
    <row r="172" spans="2:27" ht="12.75">
      <c r="B172" s="57"/>
      <c r="C172" s="57">
        <v>480</v>
      </c>
      <c r="D172" s="57">
        <f t="shared" si="25"/>
        <v>17.302936336755337</v>
      </c>
      <c r="E172" s="57"/>
      <c r="F172" s="57">
        <f t="shared" si="17"/>
        <v>0.5779365886446537</v>
      </c>
      <c r="G172" s="57"/>
      <c r="H172" s="57"/>
      <c r="I172" s="57">
        <f t="shared" si="18"/>
        <v>0.5779365886446537</v>
      </c>
      <c r="J172" s="57">
        <f t="shared" si="19"/>
        <v>480</v>
      </c>
      <c r="K172" s="57"/>
      <c r="L172" s="57">
        <f t="shared" si="23"/>
        <v>17.302936336755337</v>
      </c>
      <c r="M172" s="64">
        <f t="shared" si="20"/>
        <v>480</v>
      </c>
      <c r="N172" s="57"/>
      <c r="O172" s="57"/>
      <c r="P172" s="65"/>
      <c r="Q172" s="57"/>
      <c r="R172" s="57"/>
      <c r="S172" s="66">
        <f t="shared" si="24"/>
        <v>21.1114848</v>
      </c>
      <c r="T172" s="66">
        <f t="shared" si="21"/>
        <v>3.857453216807386</v>
      </c>
      <c r="U172" s="57"/>
      <c r="V172" s="57"/>
      <c r="W172" s="57"/>
      <c r="X172" s="57"/>
      <c r="Y172" s="57"/>
      <c r="Z172" s="57"/>
      <c r="AA172" s="57"/>
    </row>
    <row r="173" spans="2:27" ht="12.75">
      <c r="B173" s="57"/>
      <c r="C173" s="57">
        <v>485</v>
      </c>
      <c r="D173" s="57">
        <f t="shared" si="25"/>
        <v>17.561892080602544</v>
      </c>
      <c r="E173" s="57"/>
      <c r="F173" s="57">
        <f t="shared" si="17"/>
        <v>0.569414727872357</v>
      </c>
      <c r="G173" s="57"/>
      <c r="H173" s="57"/>
      <c r="I173" s="57">
        <f t="shared" si="18"/>
        <v>0.569414727872357</v>
      </c>
      <c r="J173" s="57">
        <f t="shared" si="19"/>
        <v>485</v>
      </c>
      <c r="K173" s="57"/>
      <c r="L173" s="57">
        <f t="shared" si="23"/>
        <v>17.561892080602544</v>
      </c>
      <c r="M173" s="64">
        <f t="shared" si="20"/>
        <v>485</v>
      </c>
      <c r="N173" s="57"/>
      <c r="O173" s="57"/>
      <c r="P173" s="65"/>
      <c r="Q173" s="57"/>
      <c r="R173" s="57"/>
      <c r="S173" s="66">
        <f t="shared" si="24"/>
        <v>21.3313961</v>
      </c>
      <c r="T173" s="66">
        <f t="shared" si="21"/>
        <v>3.8176856578712277</v>
      </c>
      <c r="U173" s="57"/>
      <c r="V173" s="57"/>
      <c r="W173" s="57"/>
      <c r="X173" s="57"/>
      <c r="Y173" s="57"/>
      <c r="Z173" s="57"/>
      <c r="AA173" s="57"/>
    </row>
    <row r="174" spans="2:27" ht="12.75">
      <c r="B174" s="57"/>
      <c r="C174" s="57">
        <v>490</v>
      </c>
      <c r="D174" s="57">
        <f t="shared" si="25"/>
        <v>17.82005944856828</v>
      </c>
      <c r="E174" s="57"/>
      <c r="F174" s="57">
        <f t="shared" si="17"/>
        <v>0.5611653557532565</v>
      </c>
      <c r="G174" s="57"/>
      <c r="H174" s="57"/>
      <c r="I174" s="57">
        <f t="shared" si="18"/>
        <v>0.5611653557532565</v>
      </c>
      <c r="J174" s="57">
        <f t="shared" si="19"/>
        <v>490</v>
      </c>
      <c r="K174" s="57"/>
      <c r="L174" s="57">
        <f t="shared" si="23"/>
        <v>17.82005944856828</v>
      </c>
      <c r="M174" s="64">
        <f t="shared" si="20"/>
        <v>490</v>
      </c>
      <c r="N174" s="57"/>
      <c r="O174" s="57"/>
      <c r="P174" s="65"/>
      <c r="Q174" s="57"/>
      <c r="R174" s="57"/>
      <c r="S174" s="66">
        <f t="shared" si="24"/>
        <v>21.5513074</v>
      </c>
      <c r="T174" s="66">
        <f t="shared" si="21"/>
        <v>3.7787296817705007</v>
      </c>
      <c r="U174" s="57"/>
      <c r="V174" s="57"/>
      <c r="W174" s="57"/>
      <c r="X174" s="57"/>
      <c r="Y174" s="57"/>
      <c r="Z174" s="57"/>
      <c r="AA174" s="57"/>
    </row>
    <row r="175" spans="2:27" ht="12.75">
      <c r="B175" s="57"/>
      <c r="C175" s="57">
        <v>495</v>
      </c>
      <c r="D175" s="57">
        <f t="shared" si="25"/>
        <v>18.07746188186193</v>
      </c>
      <c r="E175" s="57"/>
      <c r="F175" s="57">
        <f t="shared" si="17"/>
        <v>0.5531750013000181</v>
      </c>
      <c r="G175" s="57"/>
      <c r="H175" s="57"/>
      <c r="I175" s="57">
        <f t="shared" si="18"/>
        <v>0.5531750013000181</v>
      </c>
      <c r="J175" s="57">
        <f t="shared" si="19"/>
        <v>495</v>
      </c>
      <c r="K175" s="57"/>
      <c r="L175" s="57">
        <f t="shared" si="23"/>
        <v>18.07746188186193</v>
      </c>
      <c r="M175" s="64">
        <f t="shared" si="20"/>
        <v>495</v>
      </c>
      <c r="N175" s="57"/>
      <c r="O175" s="57"/>
      <c r="P175" s="65"/>
      <c r="Q175" s="57"/>
      <c r="R175" s="57"/>
      <c r="S175" s="66">
        <f t="shared" si="24"/>
        <v>21.7712187</v>
      </c>
      <c r="T175" s="66">
        <f t="shared" si="21"/>
        <v>3.7405606950859505</v>
      </c>
      <c r="U175" s="57"/>
      <c r="V175" s="57"/>
      <c r="W175" s="57"/>
      <c r="X175" s="57"/>
      <c r="Y175" s="57"/>
      <c r="Z175" s="57"/>
      <c r="AA175" s="57"/>
    </row>
    <row r="176" spans="2:27" ht="12.75">
      <c r="B176" s="57"/>
      <c r="C176" s="57">
        <v>500</v>
      </c>
      <c r="D176" s="57">
        <f t="shared" si="25"/>
        <v>18.33412191453412</v>
      </c>
      <c r="E176" s="57"/>
      <c r="F176" s="57">
        <f t="shared" si="17"/>
        <v>0.5454310845436584</v>
      </c>
      <c r="G176" s="57"/>
      <c r="H176" s="57"/>
      <c r="I176" s="57">
        <f t="shared" si="18"/>
        <v>0.5454310845436584</v>
      </c>
      <c r="J176" s="57">
        <f t="shared" si="19"/>
        <v>500</v>
      </c>
      <c r="K176" s="57"/>
      <c r="L176" s="57">
        <f t="shared" si="23"/>
        <v>18.33412191453412</v>
      </c>
      <c r="M176" s="64">
        <f t="shared" si="20"/>
        <v>500</v>
      </c>
      <c r="N176" s="57"/>
      <c r="O176" s="57"/>
      <c r="P176" s="65"/>
      <c r="Q176" s="57"/>
      <c r="R176" s="57"/>
      <c r="S176" s="66">
        <f t="shared" si="24"/>
        <v>21.99113</v>
      </c>
      <c r="T176" s="66">
        <f t="shared" si="21"/>
        <v>3.703155088135091</v>
      </c>
      <c r="U176" s="57"/>
      <c r="V176" s="57"/>
      <c r="W176" s="57"/>
      <c r="X176" s="57"/>
      <c r="Y176" s="57"/>
      <c r="Z176" s="57"/>
      <c r="AA176" s="57"/>
    </row>
    <row r="177" spans="2:27" ht="12.7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</row>
    <row r="178" spans="2:27" ht="12.7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</row>
    <row r="179" spans="2:27" ht="12.75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</row>
    <row r="180" spans="2:27" ht="12.75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</row>
    <row r="181" spans="2:27" ht="12.75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</row>
    <row r="182" spans="2:27" ht="12.75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</row>
    <row r="183" spans="2:27" ht="12.75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</row>
    <row r="184" spans="2:27" ht="12.75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</row>
    <row r="185" spans="2:27" ht="12.75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</row>
    <row r="186" spans="2:27" ht="12.75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</row>
    <row r="187" spans="2:27" ht="12.75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</sheetData>
  <mergeCells count="29">
    <mergeCell ref="J54:K54"/>
    <mergeCell ref="L54:M54"/>
    <mergeCell ref="U6:V6"/>
    <mergeCell ref="Q5:R6"/>
    <mergeCell ref="S5:S6"/>
    <mergeCell ref="T5:T6"/>
    <mergeCell ref="I14:J14"/>
    <mergeCell ref="G50:I50"/>
    <mergeCell ref="L17:M17"/>
    <mergeCell ref="L20:M20"/>
    <mergeCell ref="D13:E13"/>
    <mergeCell ref="D56:E56"/>
    <mergeCell ref="D14:E14"/>
    <mergeCell ref="D5:D6"/>
    <mergeCell ref="L23:M23"/>
    <mergeCell ref="G2:I2"/>
    <mergeCell ref="J2:K2"/>
    <mergeCell ref="L2:M2"/>
    <mergeCell ref="F14:G14"/>
    <mergeCell ref="L14:M14"/>
    <mergeCell ref="F5:F6"/>
    <mergeCell ref="I5:I6"/>
    <mergeCell ref="F3:G3"/>
    <mergeCell ref="F13:G13"/>
    <mergeCell ref="I13:J13"/>
    <mergeCell ref="L21:M21"/>
    <mergeCell ref="L22:M22"/>
    <mergeCell ref="R8:S8"/>
    <mergeCell ref="R9:S9"/>
  </mergeCells>
  <printOptions/>
  <pageMargins left="0.68" right="0.25" top="1" bottom="1" header="0.52" footer="0.5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xydis</dc:creator>
  <cp:keywords/>
  <dc:description/>
  <cp:lastModifiedBy>x</cp:lastModifiedBy>
  <cp:lastPrinted>2003-03-30T18:06:05Z</cp:lastPrinted>
  <dcterms:created xsi:type="dcterms:W3CDTF">2003-02-05T21:40:13Z</dcterms:created>
  <dcterms:modified xsi:type="dcterms:W3CDTF">2004-04-04T11:23:06Z</dcterms:modified>
  <cp:category/>
  <cp:version/>
  <cp:contentType/>
  <cp:contentStatus/>
</cp:coreProperties>
</file>